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4460" windowHeight="9300" tabRatio="786" activeTab="0"/>
  </bookViews>
  <sheets>
    <sheet name="jaarplan" sheetId="1" r:id="rId1"/>
    <sheet name="weekplan" sheetId="2" r:id="rId2"/>
    <sheet name="swim" sheetId="3" r:id="rId3"/>
    <sheet name="bike" sheetId="4" r:id="rId4"/>
    <sheet name="run" sheetId="5" r:id="rId5"/>
    <sheet name="power" sheetId="6" r:id="rId6"/>
    <sheet name="races &amp; intensiteiten" sheetId="7" r:id="rId7"/>
    <sheet name="grafieken" sheetId="8" r:id="rId8"/>
  </sheets>
  <definedNames>
    <definedName name="_xlnm.Print_Area" localSheetId="7">'grafieken'!#REF!</definedName>
    <definedName name="_xlnm.Print_Area" localSheetId="0">'jaarplan'!$A$1:$AA$55</definedName>
    <definedName name="_xlnm.Print_Area" localSheetId="1">'weekplan'!$A$4:$T$835</definedName>
    <definedName name="_xlnm.Print_Titles" localSheetId="1">'weekplan'!$1:$3</definedName>
    <definedName name="Bike_ED">'races &amp; intensiteiten'!$K$20:$Z$20</definedName>
    <definedName name="Bike_EID">'races &amp; intensiteiten'!$K$18:$Z$18</definedName>
    <definedName name="Bike_herstel">'races &amp; intensiteiten'!$K$21:$Z$21</definedName>
    <definedName name="Bike_ID">'races &amp; intensiteiten'!$K$19:$Z$19</definedName>
    <definedName name="Bike_IID">'races &amp; intensiteiten'!$K$17:$Z$17</definedName>
    <definedName name="Bike_IT">'races &amp; intensiteiten'!$K$16:$Z$16</definedName>
    <definedName name="Run_ED">'races &amp; intensiteiten'!$K$11:$Z$11</definedName>
    <definedName name="Run_EID">'races &amp; intensiteiten'!$K$9:$Z$9</definedName>
    <definedName name="Run_Herstel">'races &amp; intensiteiten'!$K$12:$Z$12</definedName>
    <definedName name="Run_ID">'races &amp; intensiteiten'!$K$10:$Z$10</definedName>
    <definedName name="Run_IID">'races &amp; intensiteiten'!$K$8:$Z$8</definedName>
    <definedName name="Run_IT">'races &amp; intensiteiten'!$K$7:$Z$7</definedName>
    <definedName name="Swim_ED">'races &amp; intensiteiten'!$K$29:$Z$29</definedName>
    <definedName name="Swim_EID">'races &amp; intensiteiten'!$K$27:$Z$27</definedName>
    <definedName name="Swim_herstel">'races &amp; intensiteiten'!$K$30:$Z$30</definedName>
    <definedName name="Swim_ID">'races &amp; intensiteiten'!$K$28:$Z$28</definedName>
    <definedName name="Swim_IID">'races &amp; intensiteiten'!$K$26:$Z$26</definedName>
    <definedName name="Swim_IT">'races &amp; intensiteiten'!$K$25:$Z$25</definedName>
    <definedName name="swim100">'races &amp; intensiteiten'!$L$37:$N$37</definedName>
    <definedName name="swim80">'races &amp; intensiteiten'!$L$33:$N$33</definedName>
    <definedName name="swim85">'races &amp; intensiteiten'!$L$34:$N$34</definedName>
    <definedName name="swim90">'races &amp; intensiteiten'!$L$35:$N$35</definedName>
    <definedName name="swim95">'races &amp; intensiteiten'!$L$36:$N$36</definedName>
  </definedNames>
  <calcPr fullCalcOnLoad="1"/>
</workbook>
</file>

<file path=xl/comments1.xml><?xml version="1.0" encoding="utf-8"?>
<comments xmlns="http://schemas.openxmlformats.org/spreadsheetml/2006/main">
  <authors>
    <author>Logghe</author>
  </authors>
  <commentList>
    <comment ref="D24" authorId="0">
      <text>
        <r>
          <rPr>
            <b/>
            <sz val="8"/>
            <rFont val="Tahoma"/>
            <family val="0"/>
          </rPr>
          <t>Logghe:  TRAININGSTIJD VAN 8-14 UUR, specifiek swim rust = 6uur</t>
        </r>
        <r>
          <rPr>
            <sz val="8"/>
            <rFont val="Tahoma"/>
            <family val="0"/>
          </rPr>
          <t xml:space="preserve">
Run: behouden conditie, VO2 max trainingen
Bike: vanaf nu begint dit mee te spelen, vooral opbouw volume
Swim: veel en ook intervalsessie inlassen, dit is nu de periode om veel te zwemmen, later komt het fietsen meer naar boven, proberen de gewonnen kracht in snelheid om te zetten
power: nog enkel om te onderhouden 1x per week, en nadruk benen</t>
        </r>
      </text>
    </comment>
    <comment ref="D30" authorId="0">
      <text>
        <r>
          <rPr>
            <b/>
            <sz val="8"/>
            <rFont val="Tahoma"/>
            <family val="0"/>
          </rPr>
          <t>Logghe:</t>
        </r>
        <r>
          <rPr>
            <sz val="8"/>
            <rFont val="Tahoma"/>
            <family val="0"/>
          </rPr>
          <t xml:space="preserve">
de belangrijkste periode voor volumeopbouw!!! TRAININGSTIJD 11 TOT 17 UUR/week rust 6-8 uur
Run: nu moeten de duurlopen kwa duur komen, tempo laag
bike opbouw duur, ook tempo laag, ook bergen nog niet echt nodig
swim: minder zwemmen, maar techniek en intervalsessies zijn hier bela,grijk daar duurtrainingen in andere disiplines voldoende aan bod komen</t>
        </r>
      </text>
    </comment>
    <comment ref="D38" authorId="0">
      <text>
        <r>
          <rPr>
            <b/>
            <sz val="8"/>
            <rFont val="Tahoma"/>
            <family val="0"/>
          </rPr>
          <t>Logghe: trainingstijd van 15-22 uur, rust 8-10 uur</t>
        </r>
        <r>
          <rPr>
            <sz val="8"/>
            <rFont val="Tahoma"/>
            <family val="0"/>
          </rPr>
          <t xml:space="preserve">
de belangrijkste periode: specifieke!  Doel is:
swim: onderhouden en recuptrainingen van bike-run
bike: DE periode; de duur niet meer uitbouwen maar wel de zwaarte; ofwel intensief aan IM tempo, ofwel zwaar parcours opzoeken
Run: duurlopen behouden maar met als doel na de zware fietstrainingen toch nog duurtrainingen aan red tempo te kunnen lopen</t>
        </r>
      </text>
    </comment>
  </commentList>
</comments>
</file>

<file path=xl/comments2.xml><?xml version="1.0" encoding="utf-8"?>
<comments xmlns="http://schemas.openxmlformats.org/spreadsheetml/2006/main">
  <authors>
    <author>Logghe</author>
  </authors>
  <commentList>
    <comment ref="W3" authorId="0">
      <text>
        <r>
          <rPr>
            <b/>
            <sz val="8"/>
            <rFont val="Tahoma"/>
            <family val="0"/>
          </rPr>
          <t>Logghe:</t>
        </r>
        <r>
          <rPr>
            <sz val="8"/>
            <rFont val="Tahoma"/>
            <family val="0"/>
          </rPr>
          <t xml:space="preserve">
uren slaap: doel 8h30</t>
        </r>
      </text>
    </comment>
    <comment ref="V3" authorId="0">
      <text>
        <r>
          <rPr>
            <b/>
            <sz val="8"/>
            <rFont val="Tahoma"/>
            <family val="0"/>
          </rPr>
          <t>Logghe:</t>
        </r>
        <r>
          <rPr>
            <sz val="8"/>
            <rFont val="Tahoma"/>
            <family val="0"/>
          </rPr>
          <t xml:space="preserve">
gewicht s'mo
rgens: doel 66
</t>
        </r>
      </text>
    </comment>
    <comment ref="U3" authorId="0">
      <text>
        <r>
          <rPr>
            <b/>
            <sz val="8"/>
            <rFont val="Tahoma"/>
            <family val="0"/>
          </rPr>
          <t>Logghe:</t>
        </r>
        <r>
          <rPr>
            <sz val="8"/>
            <rFont val="Tahoma"/>
            <family val="0"/>
          </rPr>
          <t xml:space="preserve">
ok tot 54, vanaf 54 pas op, boven 58 RUST</t>
        </r>
      </text>
    </comment>
    <comment ref="R3" authorId="0">
      <text>
        <r>
          <rPr>
            <b/>
            <sz val="8"/>
            <rFont val="Tahoma"/>
            <family val="0"/>
          </rPr>
          <t>Logghe:</t>
        </r>
        <r>
          <rPr>
            <sz val="8"/>
            <rFont val="Tahoma"/>
            <family val="0"/>
          </rPr>
          <t xml:space="preserve">
1:slecht, stijf, moe, geen zin
2: licht moe, niet veel zin
3: gewoon niet bij nadenken
4:  zin
5: ach we gaan erin vliegen</t>
        </r>
      </text>
    </comment>
    <comment ref="S3" authorId="0">
      <text>
        <r>
          <rPr>
            <b/>
            <sz val="8"/>
            <rFont val="Tahoma"/>
            <family val="0"/>
          </rPr>
          <t>Logghe:</t>
        </r>
        <r>
          <rPr>
            <sz val="8"/>
            <rFont val="Tahoma"/>
            <family val="0"/>
          </rPr>
          <t xml:space="preserve">
1; gaat langs geen kanten
2: stroef
3: gewoon
4: gaat goed
5 super!!</t>
        </r>
      </text>
    </comment>
    <comment ref="T3" authorId="0">
      <text>
        <r>
          <rPr>
            <b/>
            <sz val="8"/>
            <rFont val="Tahoma"/>
            <family val="0"/>
          </rPr>
          <t>Logghe:</t>
        </r>
        <r>
          <rPr>
            <sz val="8"/>
            <rFont val="Tahoma"/>
            <family val="0"/>
          </rPr>
          <t xml:space="preserve">
1: moe stijf, blij dat gedaan is
2: keek uit naar einde training
3 ok 
4: deed deugd
5:  supercontent</t>
        </r>
      </text>
    </comment>
    <comment ref="J429" authorId="0">
      <text>
        <r>
          <rPr>
            <b/>
            <sz val="10"/>
            <rFont val="Tahoma"/>
            <family val="0"/>
          </rPr>
          <t>Logghe:</t>
        </r>
        <r>
          <rPr>
            <sz val="10"/>
            <rFont val="Tahoma"/>
            <family val="0"/>
          </rPr>
          <t xml:space="preserve">
</t>
        </r>
      </text>
    </comment>
    <comment ref="V451" authorId="0">
      <text>
        <r>
          <rPr>
            <b/>
            <sz val="10"/>
            <rFont val="Tahoma"/>
            <family val="0"/>
          </rPr>
          <t>Logghe:</t>
        </r>
        <r>
          <rPr>
            <sz val="10"/>
            <rFont val="Tahoma"/>
            <family val="0"/>
          </rPr>
          <t xml:space="preserve">
</t>
        </r>
      </text>
    </comment>
    <comment ref="M7" authorId="0">
      <text>
        <r>
          <rPr>
            <b/>
            <sz val="10"/>
            <rFont val="Tahoma"/>
            <family val="0"/>
          </rPr>
          <t>Logghe:</t>
        </r>
        <r>
          <rPr>
            <sz val="10"/>
            <rFont val="Tahoma"/>
            <family val="0"/>
          </rPr>
          <t xml:space="preserve">
buik-rug-armen-benen
eerste maal squat 8x 20 kg =&gt; verkrampte bovenbenen :-)</t>
        </r>
      </text>
    </comment>
    <comment ref="M9" authorId="0">
      <text>
        <r>
          <rPr>
            <b/>
            <sz val="10"/>
            <rFont val="Tahoma"/>
            <family val="0"/>
          </rPr>
          <t>Logghe:</t>
        </r>
        <r>
          <rPr>
            <sz val="10"/>
            <rFont val="Tahoma"/>
            <family val="0"/>
          </rPr>
          <t xml:space="preserve">
schouders+benen+stab+fietsen</t>
        </r>
      </text>
    </comment>
    <comment ref="M16" authorId="0">
      <text>
        <r>
          <rPr>
            <b/>
            <sz val="10"/>
            <rFont val="Tahoma"/>
            <family val="0"/>
          </rPr>
          <t>Logghe:</t>
        </r>
        <r>
          <rPr>
            <sz val="10"/>
            <rFont val="Tahoma"/>
            <family val="0"/>
          </rPr>
          <t xml:space="preserve">
all + stab+kuit</t>
        </r>
      </text>
    </comment>
    <comment ref="M5" authorId="0">
      <text>
        <r>
          <rPr>
            <b/>
            <sz val="10"/>
            <rFont val="Tahoma"/>
            <family val="0"/>
          </rPr>
          <t>Logghe:</t>
        </r>
        <r>
          <rPr>
            <sz val="10"/>
            <rFont val="Tahoma"/>
            <family val="0"/>
          </rPr>
          <t xml:space="preserve">
borst-buik-rug-schouders-armen</t>
        </r>
      </text>
    </comment>
    <comment ref="J5" authorId="0">
      <text>
        <r>
          <rPr>
            <b/>
            <sz val="10"/>
            <rFont val="Tahoma"/>
            <family val="0"/>
          </rPr>
          <t>Logghe:</t>
        </r>
        <r>
          <rPr>
            <sz val="10"/>
            <rFont val="Tahoma"/>
            <family val="0"/>
          </rPr>
          <t xml:space="preserve">
-400m opwarmen
-6x50 techniek
-3x200: adem
3t-5t-7t
-100 los
-5x300:
L1/4-8-12lengte
sneller/pb
pallet/vliezen/L1
-100 los</t>
        </r>
      </text>
    </comment>
    <comment ref="G6" authorId="0">
      <text>
        <r>
          <rPr>
            <b/>
            <sz val="10"/>
            <rFont val="Tahoma"/>
            <family val="0"/>
          </rPr>
          <t>Logghe:</t>
        </r>
        <r>
          <rPr>
            <sz val="10"/>
            <rFont val="Tahoma"/>
            <family val="0"/>
          </rPr>
          <t xml:space="preserve">
loopband-1km inlopen-11km ext duurloop, hi 143-4'45"-12,6-1km los
last bovenbenen door squat ervoor</t>
        </r>
      </text>
    </comment>
    <comment ref="G8" authorId="0">
      <text>
        <r>
          <rPr>
            <b/>
            <sz val="10"/>
            <rFont val="Tahoma"/>
            <family val="0"/>
          </rPr>
          <t>Logghe:</t>
        </r>
        <r>
          <rPr>
            <sz val="10"/>
            <rFont val="Tahoma"/>
            <family val="0"/>
          </rPr>
          <t xml:space="preserve">
13 km op af werk
+
op rollen 50':
10” opwarmen l4-95rpm
8 x 30” voluit,280w-slope17
R= 2’30” 
5 “ cadence
100-105
los
</t>
        </r>
      </text>
    </comment>
    <comment ref="D11" authorId="0">
      <text>
        <r>
          <rPr>
            <b/>
            <sz val="10"/>
            <rFont val="Tahoma"/>
            <family val="0"/>
          </rPr>
          <t>Logghe:</t>
        </r>
        <r>
          <rPr>
            <sz val="10"/>
            <rFont val="Tahoma"/>
            <family val="0"/>
          </rPr>
          <t xml:space="preserve">
woluwe, 340-700-1000-1400-1000-700-300 telkens laatste 200m versneld naar 20,0, rest 15,0, bovenbenen serieus verzuurd van squat, maar dit deed deugd</t>
        </r>
      </text>
    </comment>
    <comment ref="D12" authorId="0">
      <text>
        <r>
          <rPr>
            <b/>
            <sz val="10"/>
            <rFont val="Tahoma"/>
            <family val="0"/>
          </rPr>
          <t>Logghe:</t>
        </r>
        <r>
          <rPr>
            <sz val="10"/>
            <rFont val="Tahoma"/>
            <family val="0"/>
          </rPr>
          <t xml:space="preserve">
hi 128 - 5'08"
bovenbenen nog steeds pijn-stijf!!</t>
        </r>
      </text>
    </comment>
    <comment ref="J13" authorId="0">
      <text>
        <r>
          <rPr>
            <b/>
            <sz val="10"/>
            <rFont val="Tahoma"/>
            <family val="0"/>
          </rPr>
          <t>Logghe:</t>
        </r>
        <r>
          <rPr>
            <sz val="10"/>
            <rFont val="Tahoma"/>
            <family val="0"/>
          </rPr>
          <t xml:space="preserve">
-400m opwarmen
-6x 100m: 50m
techniek+ 50m
technisch correct
-8x 100m: 1e, 5e:
ver insteken +
uitglijden 2e,6e:
correct uitduwen
3e, 7e: pb 4e, 8e:
6-takt
-100m los
-3x
300m:L1-pb-vliezen
-200m los</t>
        </r>
      </text>
    </comment>
    <comment ref="G14" authorId="0">
      <text>
        <r>
          <rPr>
            <b/>
            <sz val="10"/>
            <rFont val="Tahoma"/>
            <family val="0"/>
          </rPr>
          <t>Logghe:</t>
        </r>
        <r>
          <rPr>
            <sz val="10"/>
            <rFont val="Tahoma"/>
            <family val="0"/>
          </rPr>
          <t xml:space="preserve">
1h51 - 2'06" - 28,4 - hi 124 - alt452, plat-los, lang geleden en rug in begin beetje last, later beter</t>
        </r>
      </text>
    </comment>
    <comment ref="M25" authorId="0">
      <text>
        <r>
          <rPr>
            <b/>
            <sz val="10"/>
            <rFont val="Tahoma"/>
            <family val="0"/>
          </rPr>
          <t>Logghe:</t>
        </r>
        <r>
          <rPr>
            <sz val="10"/>
            <rFont val="Tahoma"/>
            <family val="0"/>
          </rPr>
          <t xml:space="preserve">
mk all geen benen + stab</t>
        </r>
      </text>
    </comment>
    <comment ref="M22" authorId="0">
      <text>
        <r>
          <rPr>
            <b/>
            <sz val="10"/>
            <rFont val="Tahoma"/>
            <family val="0"/>
          </rPr>
          <t>Logghe:</t>
        </r>
        <r>
          <rPr>
            <sz val="10"/>
            <rFont val="Tahoma"/>
            <family val="0"/>
          </rPr>
          <t xml:space="preserve">
mk + a pees</t>
        </r>
      </text>
    </comment>
    <comment ref="M27" authorId="0">
      <text>
        <r>
          <rPr>
            <b/>
            <sz val="10"/>
            <rFont val="Tahoma"/>
            <family val="0"/>
          </rPr>
          <t>Logghe:</t>
        </r>
        <r>
          <rPr>
            <sz val="10"/>
            <rFont val="Tahoma"/>
            <family val="0"/>
          </rPr>
          <t xml:space="preserve">
benen mk</t>
        </r>
      </text>
    </comment>
    <comment ref="M30" authorId="0">
      <text>
        <r>
          <rPr>
            <b/>
            <sz val="10"/>
            <rFont val="Tahoma"/>
            <family val="0"/>
          </rPr>
          <t>Logghe:</t>
        </r>
        <r>
          <rPr>
            <sz val="10"/>
            <rFont val="Tahoma"/>
            <family val="0"/>
          </rPr>
          <t xml:space="preserve">
gewoon, geen leg press</t>
        </r>
      </text>
    </comment>
    <comment ref="J21" authorId="0">
      <text>
        <r>
          <rPr>
            <b/>
            <sz val="10"/>
            <rFont val="Tahoma"/>
            <family val="0"/>
          </rPr>
          <t>Logghe:</t>
        </r>
        <r>
          <rPr>
            <sz val="10"/>
            <rFont val="Tahoma"/>
            <family val="0"/>
          </rPr>
          <t xml:space="preserve">
400m opwarmen
-6x 50m techniek
-5x 200m:1e: ver
insteken +
uitglijden 2e:
correct uitduwen
3e: technisch
correct 4e: 6-takt
5e: pb 3'10"
-100m los
-2x 300m: 1e: pd 
2e: pd+pb 4'30"
-400m vliezen
-200m los</t>
        </r>
      </text>
    </comment>
    <comment ref="G22" authorId="0">
      <text>
        <r>
          <rPr>
            <b/>
            <sz val="10"/>
            <rFont val="Tahoma"/>
            <family val="0"/>
          </rPr>
          <t>Logghe:</t>
        </r>
        <r>
          <rPr>
            <sz val="10"/>
            <rFont val="Tahoma"/>
            <family val="0"/>
          </rPr>
          <t xml:space="preserve">
1h00 op muziek- red rustig, hi116 rpm avg99</t>
        </r>
      </text>
    </comment>
    <comment ref="D22" authorId="0">
      <text>
        <r>
          <rPr>
            <b/>
            <sz val="10"/>
            <rFont val="Tahoma"/>
            <family val="0"/>
          </rPr>
          <t>Logghe:</t>
        </r>
        <r>
          <rPr>
            <sz val="10"/>
            <rFont val="Tahoma"/>
            <family val="0"/>
          </rPr>
          <t xml:space="preserve">
1500-1500-1000-1000-1500, steeds avg 15,0 gewoon tempo, met laatste 200m versnel naar 18-19,0 ging vlot, sterke poten, regen!!</t>
        </r>
      </text>
    </comment>
    <comment ref="M39" authorId="0">
      <text>
        <r>
          <rPr>
            <b/>
            <sz val="10"/>
            <rFont val="Tahoma"/>
            <family val="0"/>
          </rPr>
          <t>Logghe:</t>
        </r>
        <r>
          <rPr>
            <sz val="10"/>
            <rFont val="Tahoma"/>
            <family val="0"/>
          </rPr>
          <t xml:space="preserve">
mk all geen benen + stab+apees</t>
        </r>
      </text>
    </comment>
    <comment ref="M42" authorId="0">
      <text>
        <r>
          <rPr>
            <b/>
            <sz val="10"/>
            <rFont val="Tahoma"/>
            <family val="0"/>
          </rPr>
          <t>Logghe:</t>
        </r>
        <r>
          <rPr>
            <sz val="10"/>
            <rFont val="Tahoma"/>
            <family val="0"/>
          </rPr>
          <t xml:space="preserve">
mk benen</t>
        </r>
      </text>
    </comment>
    <comment ref="D28" authorId="0">
      <text>
        <r>
          <rPr>
            <b/>
            <sz val="10"/>
            <rFont val="Tahoma"/>
            <family val="0"/>
          </rPr>
          <t>Logghe:</t>
        </r>
        <r>
          <rPr>
            <sz val="10"/>
            <rFont val="Tahoma"/>
            <family val="0"/>
          </rPr>
          <t xml:space="preserve">
1h05-5'00"-12,0-hi 135 red vlot, beetje spierpijn door krachttraining benen</t>
        </r>
      </text>
    </comment>
    <comment ref="J28" authorId="0">
      <text>
        <r>
          <rPr>
            <b/>
            <sz val="10"/>
            <rFont val="Tahoma"/>
            <family val="0"/>
          </rPr>
          <t>Logghe:</t>
        </r>
        <r>
          <rPr>
            <sz val="10"/>
            <rFont val="Tahoma"/>
            <family val="0"/>
          </rPr>
          <t xml:space="preserve">
400m opwarmen
-8x 100m: afwisselend 50m
techniek/ 50m technisch
correct
-12x 50m:25m armen ss+ bn
cr/25m gewoon  2e:correcte
insteek 3e: 6-tak
-100m los
-4x 100m: 1e+3e: gewoon   
              2e+3e: PB
-2x 300m: 1e: pd+pb 2e:
vliezen
-100m los</t>
        </r>
      </text>
    </comment>
    <comment ref="M45" authorId="0">
      <text>
        <r>
          <rPr>
            <b/>
            <sz val="10"/>
            <rFont val="Tahoma"/>
            <family val="0"/>
          </rPr>
          <t>Logghe:</t>
        </r>
        <r>
          <rPr>
            <sz val="10"/>
            <rFont val="Tahoma"/>
            <family val="0"/>
          </rPr>
          <t xml:space="preserve">
mk all geen benen+stab</t>
        </r>
      </text>
    </comment>
    <comment ref="G30" authorId="0">
      <text>
        <r>
          <rPr>
            <b/>
            <sz val="10"/>
            <rFont val="Tahoma"/>
            <family val="0"/>
          </rPr>
          <t>Logghe:</t>
        </r>
        <r>
          <rPr>
            <sz val="10"/>
            <rFont val="Tahoma"/>
            <family val="0"/>
          </rPr>
          <t xml:space="preserve">
2'06"-28,4-hi 130 - alt 710 - 10°C -2bf - vlot tempo, nadruk souplesse steeds 95-105 rpm</t>
        </r>
      </text>
    </comment>
    <comment ref="G26" authorId="0">
      <text>
        <r>
          <rPr>
            <b/>
            <sz val="10"/>
            <rFont val="Tahoma"/>
            <family val="0"/>
          </rPr>
          <t>Logghe:</t>
        </r>
        <r>
          <rPr>
            <sz val="10"/>
            <rFont val="Tahoma"/>
            <family val="0"/>
          </rPr>
          <t xml:space="preserve">
lactaattraining: 3x(20-30-40 sec volluit) vertrek om de 3 '
vlot tussen 360-400w</t>
        </r>
      </text>
    </comment>
    <comment ref="D32" authorId="0">
      <text>
        <r>
          <rPr>
            <b/>
            <sz val="10"/>
            <rFont val="Tahoma"/>
            <family val="0"/>
          </rPr>
          <t>Logghe:</t>
        </r>
        <r>
          <rPr>
            <sz val="10"/>
            <rFont val="Tahoma"/>
            <family val="0"/>
          </rPr>
          <t xml:space="preserve">
1h15 - 12,0-hi 135 - in roeselare, vlot</t>
        </r>
      </text>
    </comment>
    <comment ref="J37" authorId="0">
      <text>
        <r>
          <rPr>
            <b/>
            <sz val="10"/>
            <rFont val="Tahoma"/>
            <family val="0"/>
          </rPr>
          <t>Logghe:</t>
        </r>
        <r>
          <rPr>
            <sz val="10"/>
            <rFont val="Tahoma"/>
            <family val="0"/>
          </rPr>
          <t xml:space="preserve">
-400m opwarmen
-6x 100m: 50m techniek + 50m technisch correct
-5x 200m:ver insteken/correct uitduwen achteraan/5T-ademen/rustig/6-takt/technisch correct
-12x 25m:afwisselend 1e: zo weinig mogelijk slagen 2e: zo weinig mogelijk komen ademen 3e: armen schoolslag + bn cr
-100m los
-300m: PD+PB
-100m los </t>
        </r>
      </text>
    </comment>
    <comment ref="G40" authorId="0">
      <text>
        <r>
          <rPr>
            <b/>
            <sz val="10"/>
            <rFont val="Tahoma"/>
            <family val="0"/>
          </rPr>
          <t>Logghe:</t>
        </r>
        <r>
          <rPr>
            <sz val="10"/>
            <rFont val="Tahoma"/>
            <family val="0"/>
          </rPr>
          <t xml:space="preserve">
opbouwend rpm; 5' 95- 5' 105 - 5' 115 hi niet te hoog laten komen gezien wedstrijd, los dus, hi 111 rpm 98</t>
        </r>
      </text>
    </comment>
    <comment ref="D40" authorId="0">
      <text>
        <r>
          <rPr>
            <b/>
            <sz val="10"/>
            <rFont val="Tahoma"/>
            <family val="0"/>
          </rPr>
          <t>Logghe:</t>
        </r>
        <r>
          <rPr>
            <sz val="10"/>
            <rFont val="Tahoma"/>
            <family val="0"/>
          </rPr>
          <t xml:space="preserve">
12 km race, 41'57" tempo 3'30" - hi 168 - vlot niet verzuurd, meer power, volledig volgens plan…ziet er goed uit dus</t>
        </r>
      </text>
    </comment>
    <comment ref="G43" authorId="0">
      <text>
        <r>
          <rPr>
            <b/>
            <sz val="10"/>
            <rFont val="Tahoma"/>
            <family val="0"/>
          </rPr>
          <t>Logghe:</t>
        </r>
        <r>
          <rPr>
            <sz val="10"/>
            <rFont val="Tahoma"/>
            <family val="0"/>
          </rPr>
          <t xml:space="preserve">
in fitness, op wattage blokken van 2' krachttraining</t>
        </r>
      </text>
    </comment>
    <comment ref="D44" authorId="0">
      <text>
        <r>
          <rPr>
            <b/>
            <sz val="10"/>
            <rFont val="Tahoma"/>
            <family val="0"/>
          </rPr>
          <t>Logghe
5'13"-11,5 - hi 131
moe, zeer slecht geslapen</t>
        </r>
      </text>
    </comment>
    <comment ref="G46" authorId="0">
      <text>
        <r>
          <rPr>
            <b/>
            <sz val="10"/>
            <rFont val="Tahoma"/>
            <family val="0"/>
          </rPr>
          <t>Logghe:</t>
        </r>
        <r>
          <rPr>
            <sz val="10"/>
            <rFont val="Tahoma"/>
            <family val="0"/>
          </rPr>
          <t xml:space="preserve">
2'05" - 28,6 - hi 131 - alt 1084 - 13°C - 5-6bf - MET JONNA good old harde windtraining</t>
        </r>
      </text>
    </comment>
    <comment ref="J47" authorId="0">
      <text>
        <r>
          <rPr>
            <b/>
            <sz val="10"/>
            <rFont val="Tahoma"/>
            <family val="0"/>
          </rPr>
          <t>Logghe:</t>
        </r>
        <r>
          <rPr>
            <sz val="10"/>
            <rFont val="Tahoma"/>
            <family val="0"/>
          </rPr>
          <t xml:space="preserve">
-400m opwarmen
-6x 100m:
50techniek+ 50
technisch correct
-8x 100m: 1-7e:
3T-ademen 
2-8e: 50m bn cr/
50m gwn 3e:
5T-ademen 
4e: 50m bn
cr / 50m gwn 5e:
7T-ademen 6e:
50m bn cr / 50m
gwn
-4x 200m: 1e: L1 
2e: 100L1+ 100L2 
3e : pd+pb L1 4e:
pd+pb 100L1+100L2 
-100m los
-400m: pb pallet,
rustig tempo
</t>
        </r>
      </text>
    </comment>
    <comment ref="D48" authorId="0">
      <text>
        <r>
          <rPr>
            <b/>
            <sz val="10"/>
            <rFont val="Tahoma"/>
            <family val="0"/>
          </rPr>
          <t>Logghe:</t>
        </r>
        <r>
          <rPr>
            <sz val="10"/>
            <rFont val="Tahoma"/>
            <family val="0"/>
          </rPr>
          <t xml:space="preserve">
4'55" - 12,2 - hi 137 - alt824 - met jonna in tervuren, regen maar vlot</t>
        </r>
      </text>
    </comment>
    <comment ref="M59" authorId="0">
      <text>
        <r>
          <rPr>
            <b/>
            <sz val="10"/>
            <rFont val="Tahoma"/>
            <family val="0"/>
          </rPr>
          <t>Logghe:</t>
        </r>
        <r>
          <rPr>
            <sz val="10"/>
            <rFont val="Tahoma"/>
            <family val="0"/>
          </rPr>
          <t xml:space="preserve">
mk all +stab+a pees)</t>
        </r>
      </text>
    </comment>
    <comment ref="M57" authorId="0">
      <text>
        <r>
          <rPr>
            <b/>
            <sz val="10"/>
            <rFont val="Tahoma"/>
            <family val="0"/>
          </rPr>
          <t>Logghe:</t>
        </r>
        <r>
          <rPr>
            <sz val="10"/>
            <rFont val="Tahoma"/>
            <family val="0"/>
          </rPr>
          <t xml:space="preserve">
buik-rug-benen mk</t>
        </r>
      </text>
    </comment>
    <comment ref="J53" authorId="0">
      <text>
        <r>
          <rPr>
            <b/>
            <sz val="10"/>
            <rFont val="Tahoma"/>
            <family val="0"/>
          </rPr>
          <t>Logghe:</t>
        </r>
        <r>
          <rPr>
            <sz val="10"/>
            <rFont val="Tahoma"/>
            <family val="0"/>
          </rPr>
          <t xml:space="preserve">
-400m opwarmen
-8x 100m:50m techniek/ 50m technisch correct
-12x 50m:1e:climax2e:anti-climax 3e: 6-takt
-100m los
-2x 500m: 1e: pd+pb 2e: vliezen
-100m los</t>
        </r>
      </text>
    </comment>
    <comment ref="D55" authorId="0">
      <text>
        <r>
          <rPr>
            <b/>
            <sz val="10"/>
            <rFont val="Tahoma"/>
            <family val="0"/>
          </rPr>
          <t>Logghe:</t>
        </r>
        <r>
          <rPr>
            <sz val="10"/>
            <rFont val="Tahoma"/>
            <family val="0"/>
          </rPr>
          <t xml:space="preserve">
piramide 600 - 800 - 1000 - 1200 - 1000 - 800 - 600 - 400
tempo/hi 4'02"151 - 3'49"153 - 3'46"160 - 3'45"158 - 3'37"161 - 3'32"162 - 3'36"158 - 3'32"151 sterk gevoel</t>
        </r>
      </text>
    </comment>
    <comment ref="D60" authorId="0">
      <text>
        <r>
          <rPr>
            <b/>
            <sz val="10"/>
            <rFont val="Tahoma"/>
            <family val="0"/>
          </rPr>
          <t>Logghe:</t>
        </r>
        <r>
          <rPr>
            <sz val="10"/>
            <rFont val="Tahoma"/>
            <family val="0"/>
          </rPr>
          <t xml:space="preserve">
4'45" - 12,6 - hi138 - s'morgens langs meerbeek - zeer vlotjes</t>
        </r>
      </text>
    </comment>
    <comment ref="J61" authorId="0">
      <text>
        <r>
          <rPr>
            <b/>
            <sz val="10"/>
            <rFont val="Tahoma"/>
            <family val="0"/>
          </rPr>
          <t>Logghe:</t>
        </r>
        <r>
          <rPr>
            <sz val="10"/>
            <rFont val="Tahoma"/>
            <family val="0"/>
          </rPr>
          <t xml:space="preserve">
-400m opwarmen
-8x 50m techniek
-9x 100m: 1e: techniek                 2e: pb 3e: 6-takt
-100m los
-3x 300m:   1e: 200m pd+100m pd 6-takt                    2e 400: pd+pb                    3e 400: vliezen
-100m los</t>
        </r>
      </text>
    </comment>
    <comment ref="M69" authorId="0">
      <text>
        <r>
          <rPr>
            <b/>
            <sz val="10"/>
            <rFont val="Tahoma"/>
            <family val="0"/>
          </rPr>
          <t>Logghe:</t>
        </r>
        <r>
          <rPr>
            <sz val="10"/>
            <rFont val="Tahoma"/>
            <family val="0"/>
          </rPr>
          <t xml:space="preserve">
borst-buik-rug-schouders - armen MK</t>
        </r>
      </text>
    </comment>
    <comment ref="M73" authorId="0">
      <text>
        <r>
          <rPr>
            <b/>
            <sz val="10"/>
            <rFont val="Tahoma"/>
            <family val="0"/>
          </rPr>
          <t>Logghe:</t>
        </r>
        <r>
          <rPr>
            <sz val="10"/>
            <rFont val="Tahoma"/>
            <family val="0"/>
          </rPr>
          <t xml:space="preserve">
mk all + stab + a pees</t>
        </r>
      </text>
    </comment>
    <comment ref="M75" authorId="0">
      <text>
        <r>
          <rPr>
            <b/>
            <sz val="10"/>
            <rFont val="Tahoma"/>
            <family val="0"/>
          </rPr>
          <t>Logghe:</t>
        </r>
        <r>
          <rPr>
            <sz val="10"/>
            <rFont val="Tahoma"/>
            <family val="0"/>
          </rPr>
          <t xml:space="preserve">
borst-buik - rug - mk benen</t>
        </r>
      </text>
    </comment>
    <comment ref="M77" authorId="0">
      <text>
        <r>
          <rPr>
            <b/>
            <sz val="10"/>
            <rFont val="Tahoma"/>
            <family val="0"/>
          </rPr>
          <t>Logghe:</t>
        </r>
        <r>
          <rPr>
            <sz val="10"/>
            <rFont val="Tahoma"/>
            <family val="0"/>
          </rPr>
          <t xml:space="preserve">
mk all + stab + a-pees</t>
        </r>
      </text>
    </comment>
    <comment ref="D64" authorId="0">
      <text>
        <r>
          <rPr>
            <b/>
            <sz val="10"/>
            <rFont val="Tahoma"/>
            <family val="0"/>
          </rPr>
          <t>Logghe:</t>
        </r>
        <r>
          <rPr>
            <sz val="10"/>
            <rFont val="Tahoma"/>
            <family val="0"/>
          </rPr>
          <t xml:space="preserve">
wedstrijd 1:00:10 - 3'51" - 15,4 - met stan, hard - hoog tempo, nooit recup, ging goed maar niet super hi 171</t>
        </r>
      </text>
    </comment>
    <comment ref="G65" authorId="0">
      <text>
        <r>
          <rPr>
            <b/>
            <sz val="10"/>
            <rFont val="Tahoma"/>
            <family val="0"/>
          </rPr>
          <t>Logghe:</t>
        </r>
        <r>
          <rPr>
            <sz val="10"/>
            <rFont val="Tahoma"/>
            <family val="0"/>
          </rPr>
          <t xml:space="preserve">
op rollen op aeroflyer, aanpassen + losrijden na loopwedstrijd hi109</t>
        </r>
      </text>
    </comment>
    <comment ref="J69" authorId="0">
      <text>
        <r>
          <rPr>
            <b/>
            <sz val="10"/>
            <rFont val="Tahoma"/>
            <family val="0"/>
          </rPr>
          <t>Logghe:</t>
        </r>
        <r>
          <rPr>
            <sz val="10"/>
            <rFont val="Tahoma"/>
            <family val="0"/>
          </rPr>
          <t xml:space="preserve">
-400m opwarmen
-6x 50m
techniek
-16x 25m:1e:
climax 2e: zo
weinig mogelijk
slagen 3e: armen
schoolslag+bn cr
4e: snel
-100m los
-4x 300m:1e: pb
2e: progressief
per 100m 3e: pd
4e: pb
-100m los
-400m pb-pd
-100m los</t>
        </r>
      </text>
    </comment>
    <comment ref="D71" authorId="0">
      <text>
        <r>
          <rPr>
            <b/>
            <sz val="10"/>
            <rFont val="Tahoma"/>
            <family val="0"/>
          </rPr>
          <t>Logghe:</t>
        </r>
        <r>
          <rPr>
            <sz val="10"/>
            <rFont val="Tahoma"/>
            <family val="0"/>
          </rPr>
          <t xml:space="preserve">
losgelopen acko - 11,0 avg - hi 120</t>
        </r>
      </text>
    </comment>
    <comment ref="G75" authorId="0">
      <text>
        <r>
          <rPr>
            <b/>
            <sz val="10"/>
            <rFont val="Tahoma"/>
            <family val="0"/>
          </rPr>
          <t>Logghe:</t>
        </r>
        <r>
          <rPr>
            <sz val="10"/>
            <rFont val="Tahoma"/>
            <family val="0"/>
          </rPr>
          <t xml:space="preserve">
10' opwarm
10 x 30" volluit slope 16 - 380w hi van 130 tot 138 rust 2'30"
kracht gewonnen</t>
        </r>
      </text>
    </comment>
    <comment ref="G78" authorId="0">
      <text>
        <r>
          <rPr>
            <b/>
            <sz val="10"/>
            <rFont val="Tahoma"/>
            <family val="0"/>
          </rPr>
          <t>Logghe:</t>
        </r>
        <r>
          <rPr>
            <sz val="10"/>
            <rFont val="Tahoma"/>
            <family val="0"/>
          </rPr>
          <t xml:space="preserve">
1h00 spinning,
zeer hoge freq + stukken rechtstaan
zwaar maar heel leuk
hi 128 max 148</t>
        </r>
      </text>
    </comment>
    <comment ref="J78" authorId="0">
      <text>
        <r>
          <rPr>
            <b/>
            <sz val="10"/>
            <rFont val="Tahoma"/>
            <family val="0"/>
          </rPr>
          <t>Logghe:</t>
        </r>
        <r>
          <rPr>
            <sz val="10"/>
            <rFont val="Tahoma"/>
            <family val="0"/>
          </rPr>
          <t xml:space="preserve">
-400m opwarmen
-6x 50m
techniek
-3x 200m: 1e:
100m climax/
100m gwn 
2e: 100m 6-takt/
100m gwn 
3e:
afwisselend 50m
armn ss + bn cr 
/50m gwn
-100m los
-6x 100m: 1e:pb
2e: pd 3e:
pd+pb
-2x 400m: 1e:
afw 100m gwn/
100m 6-takt 2e:
vliezen
-200m </t>
        </r>
      </text>
    </comment>
    <comment ref="D80" authorId="0">
      <text>
        <r>
          <rPr>
            <b/>
            <sz val="10"/>
            <rFont val="Tahoma"/>
            <family val="0"/>
          </rPr>
          <t>Logghe:</t>
        </r>
        <r>
          <rPr>
            <sz val="10"/>
            <rFont val="Tahoma"/>
            <family val="0"/>
          </rPr>
          <t xml:space="preserve">
14,6 - 1h05 - 4'32" - hi 150 - fartlek met jonne als dirigent</t>
        </r>
      </text>
    </comment>
    <comment ref="D87" authorId="0">
      <text>
        <r>
          <rPr>
            <b/>
            <sz val="10"/>
            <rFont val="Tahoma"/>
            <family val="0"/>
          </rPr>
          <t>Logghe:</t>
        </r>
        <r>
          <rPr>
            <sz val="10"/>
            <rFont val="Tahoma"/>
            <family val="0"/>
          </rPr>
          <t xml:space="preserve">
coconitest loopband
tem 19,0 km/h
hl4=168 en vl4=16,2
hi gelijk als vorige malen, logisch en v 0,4 hoger dan zelfde periode vorig jaar, 0,2 lager dan in maart, voelde wel makkelijk rond draaien (kracht)</t>
        </r>
      </text>
    </comment>
    <comment ref="M89" authorId="0">
      <text>
        <r>
          <rPr>
            <b/>
            <sz val="10"/>
            <rFont val="Tahoma"/>
            <family val="0"/>
          </rPr>
          <t>Logghe:</t>
        </r>
        <r>
          <rPr>
            <sz val="10"/>
            <rFont val="Tahoma"/>
            <family val="0"/>
          </rPr>
          <t xml:space="preserve">
csk all</t>
        </r>
      </text>
    </comment>
    <comment ref="J90" authorId="0">
      <text>
        <r>
          <rPr>
            <b/>
            <sz val="10"/>
            <rFont val="Tahoma"/>
            <family val="0"/>
          </rPr>
          <t>Logghe:</t>
        </r>
        <r>
          <rPr>
            <sz val="10"/>
            <rFont val="Tahoma"/>
            <family val="0"/>
          </rPr>
          <t xml:space="preserve">
-400m opwarmen
-6x 100m: 50m
techniek/ 50m
technisch
correct
-3x 200m:1e: ver
insteken 2e:
correct uitduwen
3e: 6-takt
-100m los
-3x 300m: 1e:
progressief per
100m 2e 3e: pb
pallet
-300m vliezen
rustig tempo
-100m los </t>
        </r>
      </text>
    </comment>
    <comment ref="M92" authorId="0">
      <text>
        <r>
          <rPr>
            <b/>
            <sz val="10"/>
            <rFont val="Tahoma"/>
            <family val="0"/>
          </rPr>
          <t>Logghe:</t>
        </r>
        <r>
          <rPr>
            <sz val="10"/>
            <rFont val="Tahoma"/>
            <family val="0"/>
          </rPr>
          <t xml:space="preserve">
stab+ apees oefeningen</t>
        </r>
      </text>
    </comment>
    <comment ref="G92" authorId="0">
      <text>
        <r>
          <rPr>
            <b/>
            <sz val="10"/>
            <rFont val="Tahoma"/>
            <family val="0"/>
          </rPr>
          <t>Logghe:</t>
        </r>
        <r>
          <rPr>
            <sz val="10"/>
            <rFont val="Tahoma"/>
            <family val="0"/>
          </rPr>
          <t xml:space="preserve">
test: 10'80w opwarm, dan 40w erbij telkens 3':
120-95 - 160-107 - 200-117 - 240-127 - 280-138 - 310-150 - 350 1'30" en 162
goed gegeven!</t>
        </r>
      </text>
    </comment>
    <comment ref="G95" authorId="0">
      <text>
        <r>
          <rPr>
            <b/>
            <sz val="10"/>
            <rFont val="Tahoma"/>
            <family val="0"/>
          </rPr>
          <t>Logghe:</t>
        </r>
        <r>
          <rPr>
            <sz val="10"/>
            <rFont val="Tahoma"/>
            <family val="0"/>
          </rPr>
          <t xml:space="preserve">
rollen
1h15 - hi113  -rpm 95 - fartlek op muziek</t>
        </r>
      </text>
    </comment>
    <comment ref="M96" authorId="0">
      <text>
        <r>
          <rPr>
            <b/>
            <sz val="10"/>
            <rFont val="Tahoma"/>
            <family val="0"/>
          </rPr>
          <t>Logghe:</t>
        </r>
        <r>
          <rPr>
            <sz val="10"/>
            <rFont val="Tahoma"/>
            <family val="0"/>
          </rPr>
          <t xml:space="preserve">
CSK ALL</t>
        </r>
      </text>
    </comment>
    <comment ref="D96" authorId="0">
      <text>
        <r>
          <rPr>
            <b/>
            <sz val="10"/>
            <rFont val="Tahoma"/>
            <family val="0"/>
          </rPr>
          <t>Logghe:</t>
        </r>
        <r>
          <rPr>
            <sz val="10"/>
            <rFont val="Tahoma"/>
            <family val="0"/>
          </rPr>
          <t xml:space="preserve">
hi 145 - 12,6 - 4'45" - vlot met jona</t>
        </r>
      </text>
    </comment>
  </commentList>
</comments>
</file>

<file path=xl/comments3.xml><?xml version="1.0" encoding="utf-8"?>
<comments xmlns="http://schemas.openxmlformats.org/spreadsheetml/2006/main">
  <authors>
    <author>Logghe</author>
  </authors>
  <commentList>
    <comment ref="F2" authorId="0">
      <text>
        <r>
          <rPr>
            <b/>
            <sz val="10"/>
            <rFont val="Tahoma"/>
            <family val="0"/>
          </rPr>
          <t>Logghe:</t>
        </r>
        <r>
          <rPr>
            <sz val="10"/>
            <rFont val="Tahoma"/>
            <family val="0"/>
          </rPr>
          <t xml:space="preserve">
-400m opwarmen
-6x50 techniek
-3x200: adem
3t-5t-7t
-100 los
-5x300:
L1/4-8-12lengte
sneller/pb
pallet/vliezen/L1
-100 los</t>
        </r>
      </text>
    </comment>
    <comment ref="L2" authorId="0">
      <text>
        <r>
          <rPr>
            <b/>
            <sz val="10"/>
            <rFont val="Tahoma"/>
            <family val="0"/>
          </rPr>
          <t>Logghe:</t>
        </r>
        <r>
          <rPr>
            <sz val="10"/>
            <rFont val="Tahoma"/>
            <family val="0"/>
          </rPr>
          <t xml:space="preserve">
-400m opwarmen
-6x 100m: 50m
techniek+ 50m
technisch correct
-8x 100m: 1e, 5e:
ver insteken +
uitglijden 2e,6e:
correct uitduwen
3e, 7e: pb 4e, 8e:
6-takt
-100m los
-3x
300m:L1-pb-vliezen
-200m los</t>
        </r>
      </text>
    </comment>
    <comment ref="F3" authorId="0">
      <text>
        <r>
          <rPr>
            <b/>
            <sz val="10"/>
            <rFont val="Tahoma"/>
            <family val="0"/>
          </rPr>
          <t>Logghe:</t>
        </r>
        <r>
          <rPr>
            <sz val="10"/>
            <rFont val="Tahoma"/>
            <family val="0"/>
          </rPr>
          <t xml:space="preserve">
400m opwarmen
-6x 50m techniek
-5x 200m:1e: ver
insteken +
uitglijden 2e:
correct uitduwen
3e: technisch
correct 4e: 6-takt
5e: pb 3'10"
-100m los
-2x 300m: 1e: pd 
2e: pd+pb 4'30"
-400m vliezen
-200m los</t>
        </r>
      </text>
    </comment>
    <comment ref="L3" authorId="0">
      <text>
        <r>
          <rPr>
            <b/>
            <sz val="10"/>
            <rFont val="Tahoma"/>
            <family val="0"/>
          </rPr>
          <t>Logghe:</t>
        </r>
        <r>
          <rPr>
            <sz val="10"/>
            <rFont val="Tahoma"/>
            <family val="0"/>
          </rPr>
          <t xml:space="preserve">
400m opwarmen
-8x 100m: afwisselend 50m
techniek/ 50m technisch
correct
-12x 50m:25m armen ss+ bn
cr/25m gewoon  2e:correcte
insteek 3e: 6-tak
-100m los
-4x 100m: 1e+3e: gewoon   
              2e+3e: PB
-2x 300m: 1e: pd+pb 2e:
vliezen
-100m los</t>
        </r>
      </text>
    </comment>
    <comment ref="F4" authorId="0">
      <text>
        <r>
          <rPr>
            <b/>
            <sz val="10"/>
            <rFont val="Tahoma"/>
            <family val="0"/>
          </rPr>
          <t>Logghe:</t>
        </r>
        <r>
          <rPr>
            <sz val="10"/>
            <rFont val="Tahoma"/>
            <family val="0"/>
          </rPr>
          <t xml:space="preserve">
-400m opwarmen
-6x 100m: 50m techniek + 50m technisch correct
-5x 200m:ver insteken/correct uitduwen achteraan/5T-ademen/rustig/6-takt/technisch correct
-12x 25m:afwisselend 1e: zo weinig mogelijk slagen 2e: zo weinig mogelijk komen ademen 3e: armen schoolslag + bn cr
-100m los
-300m: PD+PB
-100m los </t>
        </r>
      </text>
    </comment>
    <comment ref="N4" authorId="0">
      <text>
        <r>
          <rPr>
            <b/>
            <sz val="10"/>
            <rFont val="Tahoma"/>
            <family val="0"/>
          </rPr>
          <t>Logghe:</t>
        </r>
        <r>
          <rPr>
            <sz val="10"/>
            <rFont val="Tahoma"/>
            <family val="0"/>
          </rPr>
          <t xml:space="preserve">
-400m opwarmen
-6x 100m:
50techniek+ 50
technisch correct
-8x 100m: 1-7e:
3T-ademen 
2-8e: 50m bn cr/
50m gwn 3e:
5T-ademen 
4e: 50m bn
cr / 50m gwn 5e:
7T-ademen 6e:
50m bn cr / 50m
gwn
-4x 200m: 1e: L1 
2e: 100L1+ 100L2 
3e : pd+pb L1 4e:
pd+pb 100L1+100L2 
-100m los
-400m: pb pallet,
rustig tempo
</t>
        </r>
      </text>
    </comment>
    <comment ref="F5" authorId="0">
      <text>
        <r>
          <rPr>
            <b/>
            <sz val="10"/>
            <rFont val="Tahoma"/>
            <family val="0"/>
          </rPr>
          <t>Logghe:</t>
        </r>
        <r>
          <rPr>
            <sz val="10"/>
            <rFont val="Tahoma"/>
            <family val="0"/>
          </rPr>
          <t xml:space="preserve">
-400m opwarmen
-8x 100m:50m techniek/ 50m technisch correct
-12x 50m:1e:climax2e:anti-climax 3e: 6-takt
-100m los
-2x 500m: 1e: pd+pb 2e: vliezen
-100m los</t>
        </r>
      </text>
    </comment>
    <comment ref="L5" authorId="0">
      <text>
        <r>
          <rPr>
            <b/>
            <sz val="10"/>
            <rFont val="Tahoma"/>
            <family val="0"/>
          </rPr>
          <t>Logghe:</t>
        </r>
        <r>
          <rPr>
            <sz val="10"/>
            <rFont val="Tahoma"/>
            <family val="0"/>
          </rPr>
          <t xml:space="preserve">
-400m opwarmen
-8x 50m techniek
-9x 100m: 1e: techniek                 2e: pb 3e: 6-takt
-100m los
-3x 300m:   1e: 200m pd+100m pd 6-takt                    2e 400: pd+pb                    3e 400: vliezen
-100m los</t>
        </r>
      </text>
    </comment>
    <comment ref="F6" authorId="0">
      <text>
        <r>
          <rPr>
            <b/>
            <sz val="10"/>
            <rFont val="Tahoma"/>
            <family val="0"/>
          </rPr>
          <t>Logghe:</t>
        </r>
        <r>
          <rPr>
            <sz val="10"/>
            <rFont val="Tahoma"/>
            <family val="0"/>
          </rPr>
          <t xml:space="preserve">
-400m opwarmen
-6x 50m
techniek
-16x 25m:1e:
climax 2e: zo
weinig mogelijk
slagen 3e: armen
schoolslag+bn cr
4e: snel
-100m los
-4x 300m:1e: pb
2e: progressief
per 100m 3e: pd
4e: pb
-100m los
-400m pb-pd
-100m los</t>
        </r>
      </text>
    </comment>
    <comment ref="N6" authorId="0">
      <text>
        <r>
          <rPr>
            <b/>
            <sz val="10"/>
            <rFont val="Tahoma"/>
            <family val="0"/>
          </rPr>
          <t>Logghe:</t>
        </r>
        <r>
          <rPr>
            <sz val="10"/>
            <rFont val="Tahoma"/>
            <family val="0"/>
          </rPr>
          <t xml:space="preserve">
-400m opwarmen
-6x 50m
techniek
-3x 200m: 1e:
100m climax/
100m gwn 
2e: 100m 6-takt/
100m gwn 
3e:
afwisselend 50m
armn ss + bn cr 
/50m gwn
-100m los
-6x 100m: 1e:pb
2e: pd 3e:
pd+pb
-2x 400m: 1e:
afw 100m gwn/
100m 6-takt 2e:
vliezen
-200m </t>
        </r>
      </text>
    </comment>
    <comment ref="J7" authorId="0">
      <text>
        <r>
          <rPr>
            <b/>
            <sz val="10"/>
            <rFont val="Tahoma"/>
            <family val="0"/>
          </rPr>
          <t>Logghe:</t>
        </r>
        <r>
          <rPr>
            <sz val="10"/>
            <rFont val="Tahoma"/>
            <family val="0"/>
          </rPr>
          <t xml:space="preserve">
-400m opwarmen
-6x 100m: 50m
techniek/ 50m
technisch
correct
-3x 200m:1e: ver
insteken 2e:
correct uitduwen
3e: 6-takt
-100m los
-3x 300m: 1e:
progressief per
100m 2e 3e: pb
pallet
-300m vliezen
rustig tempo
-100m los </t>
        </r>
      </text>
    </comment>
  </commentList>
</comments>
</file>

<file path=xl/comments4.xml><?xml version="1.0" encoding="utf-8"?>
<comments xmlns="http://schemas.openxmlformats.org/spreadsheetml/2006/main">
  <authors>
    <author>Logghe</author>
  </authors>
  <commentList>
    <comment ref="J2" authorId="0">
      <text>
        <r>
          <rPr>
            <b/>
            <sz val="10"/>
            <rFont val="Tahoma"/>
            <family val="0"/>
          </rPr>
          <t>Logghe:</t>
        </r>
        <r>
          <rPr>
            <sz val="10"/>
            <rFont val="Tahoma"/>
            <family val="0"/>
          </rPr>
          <t xml:space="preserve">
13 km op af werk
+
op rollen 50':
10” opwarmen l4-95rpm
8 x 30” voluit,280w-slope17
R= 2’30” 
5 “ cadence
100-105
los</t>
        </r>
      </text>
    </comment>
    <comment ref="R2" authorId="0">
      <text>
        <r>
          <rPr>
            <b/>
            <sz val="10"/>
            <rFont val="Tahoma"/>
            <family val="0"/>
          </rPr>
          <t>Logghe:</t>
        </r>
        <r>
          <rPr>
            <sz val="10"/>
            <rFont val="Tahoma"/>
            <family val="0"/>
          </rPr>
          <t xml:space="preserve">
1h51 - 2'06" - 28,4 - hi 124 - alt452, plat-los, lang geleden en rug in begin beetje last, later beter</t>
        </r>
      </text>
    </comment>
    <comment ref="H3" authorId="0">
      <text>
        <r>
          <rPr>
            <b/>
            <sz val="10"/>
            <rFont val="Tahoma"/>
            <family val="0"/>
          </rPr>
          <t>Logghe:</t>
        </r>
        <r>
          <rPr>
            <sz val="10"/>
            <rFont val="Tahoma"/>
            <family val="0"/>
          </rPr>
          <t xml:space="preserve">
1h00 op muziek- red rustig, hi116 rpm avg99</t>
        </r>
      </text>
    </comment>
    <comment ref="P3" authorId="0">
      <text>
        <r>
          <rPr>
            <b/>
            <sz val="10"/>
            <rFont val="Tahoma"/>
            <family val="0"/>
          </rPr>
          <t>Logghe:</t>
        </r>
        <r>
          <rPr>
            <sz val="10"/>
            <rFont val="Tahoma"/>
            <family val="0"/>
          </rPr>
          <t xml:space="preserve">
2'06"-28,4-hi 130 - alt 710 - 10°C -2bf - vlot tempo, nadruk souplesse steeds 95-105 rpm</t>
        </r>
      </text>
    </comment>
    <comment ref="L3" authorId="0">
      <text>
        <r>
          <rPr>
            <b/>
            <sz val="10"/>
            <rFont val="Tahoma"/>
            <family val="0"/>
          </rPr>
          <t>Logghe:</t>
        </r>
        <r>
          <rPr>
            <sz val="10"/>
            <rFont val="Tahoma"/>
            <family val="0"/>
          </rPr>
          <t xml:space="preserve">
lactaattraining: 3x(20-30-40 sec volluit) vertrek om de 3 '
vlot tussen 360-400w</t>
        </r>
      </text>
    </comment>
    <comment ref="J4" authorId="0">
      <text>
        <r>
          <rPr>
            <b/>
            <sz val="10"/>
            <rFont val="Tahoma"/>
            <family val="0"/>
          </rPr>
          <t>Logghe:</t>
        </r>
        <r>
          <rPr>
            <sz val="10"/>
            <rFont val="Tahoma"/>
            <family val="0"/>
          </rPr>
          <t xml:space="preserve">
opbouwend rpm; 5' 95- 5' 105 - 5' 115 hi niet te hoog laten komen gezien wedstrijd, los dus, hi 111 rpm 98</t>
        </r>
      </text>
    </comment>
    <comment ref="L4" authorId="0">
      <text>
        <r>
          <rPr>
            <b/>
            <sz val="10"/>
            <rFont val="Tahoma"/>
            <family val="0"/>
          </rPr>
          <t>Logghe:</t>
        </r>
        <r>
          <rPr>
            <sz val="10"/>
            <rFont val="Tahoma"/>
            <family val="0"/>
          </rPr>
          <t xml:space="preserve">
in fitness, op wattage blokken van 2' krachttraining</t>
        </r>
      </text>
    </comment>
    <comment ref="P4" authorId="0">
      <text>
        <r>
          <rPr>
            <b/>
            <sz val="10"/>
            <rFont val="Tahoma"/>
            <family val="0"/>
          </rPr>
          <t>Logghe:</t>
        </r>
        <r>
          <rPr>
            <sz val="10"/>
            <rFont val="Tahoma"/>
            <family val="0"/>
          </rPr>
          <t xml:space="preserve">
2'05" - 28,6 - hi 131 - alt 1084 - 13°C - 5-6bf - MET JONNA good old harde windtraining</t>
        </r>
      </text>
    </comment>
    <comment ref="P5" authorId="0">
      <text>
        <r>
          <rPr>
            <b/>
            <sz val="10"/>
            <rFont val="Tahoma"/>
            <family val="0"/>
          </rPr>
          <t>Logghe:</t>
        </r>
        <r>
          <rPr>
            <sz val="10"/>
            <rFont val="Tahoma"/>
            <family val="0"/>
          </rPr>
          <t xml:space="preserve">
op rollen op aeroflyer, aanpassen + losrijden na loopwedstrijd hi109</t>
        </r>
      </text>
    </comment>
    <comment ref="L6" authorId="0">
      <text>
        <r>
          <rPr>
            <b/>
            <sz val="10"/>
            <rFont val="Tahoma"/>
            <family val="0"/>
          </rPr>
          <t>Logghe:</t>
        </r>
        <r>
          <rPr>
            <sz val="10"/>
            <rFont val="Tahoma"/>
            <family val="0"/>
          </rPr>
          <t xml:space="preserve">
10' opwarm
10 x 30" volluit slope 16 - 380w hi van 130 tot 138 rust 2'30"
kracht gewonnen</t>
        </r>
      </text>
    </comment>
    <comment ref="P6" authorId="0">
      <text>
        <r>
          <rPr>
            <b/>
            <sz val="10"/>
            <rFont val="Tahoma"/>
            <family val="0"/>
          </rPr>
          <t>Logghe:</t>
        </r>
        <r>
          <rPr>
            <sz val="10"/>
            <rFont val="Tahoma"/>
            <family val="0"/>
          </rPr>
          <t xml:space="preserve">
1h00 spinning,
zeer hoge freq + stukken rechtstaan
zwaar maar heel leuk
hi 128 max 148</t>
        </r>
      </text>
    </comment>
    <comment ref="O7" authorId="0">
      <text>
        <r>
          <rPr>
            <b/>
            <sz val="10"/>
            <rFont val="Tahoma"/>
            <family val="0"/>
          </rPr>
          <t>Logghe:</t>
        </r>
        <r>
          <rPr>
            <sz val="10"/>
            <rFont val="Tahoma"/>
            <family val="0"/>
          </rPr>
          <t xml:space="preserve">
80w 10' opwarmen, daarna +40w per 3'
hi meten+max</t>
        </r>
      </text>
    </comment>
    <comment ref="N7" authorId="0">
      <text>
        <r>
          <rPr>
            <b/>
            <sz val="10"/>
            <rFont val="Tahoma"/>
            <family val="0"/>
          </rPr>
          <t>Logghe:</t>
        </r>
        <r>
          <rPr>
            <sz val="10"/>
            <rFont val="Tahoma"/>
            <family val="0"/>
          </rPr>
          <t xml:space="preserve">
test: 10'80w opwarm, dan 40w erbij telkens 3':
120-95 - 160-107 - 200-117 - 240-127 - 280-138 - 310-150 - 350 1'30" en 162
goed gegeven!</t>
        </r>
      </text>
    </comment>
    <comment ref="P7" authorId="0">
      <text>
        <r>
          <rPr>
            <b/>
            <sz val="10"/>
            <rFont val="Tahoma"/>
            <family val="0"/>
          </rPr>
          <t>Logghe:</t>
        </r>
        <r>
          <rPr>
            <sz val="10"/>
            <rFont val="Tahoma"/>
            <family val="0"/>
          </rPr>
          <t xml:space="preserve">
rollen
1h15 - hi113  -rpm 95 - fartlek op muziek</t>
        </r>
      </text>
    </comment>
  </commentList>
</comments>
</file>

<file path=xl/comments5.xml><?xml version="1.0" encoding="utf-8"?>
<comments xmlns="http://schemas.openxmlformats.org/spreadsheetml/2006/main">
  <authors>
    <author>Logghe</author>
  </authors>
  <commentList>
    <comment ref="J2" authorId="0">
      <text>
        <r>
          <rPr>
            <b/>
            <sz val="10"/>
            <rFont val="Tahoma"/>
            <family val="0"/>
          </rPr>
          <t>Logghe:</t>
        </r>
        <r>
          <rPr>
            <sz val="10"/>
            <rFont val="Tahoma"/>
            <family val="0"/>
          </rPr>
          <t xml:space="preserve">
loopband-1km inlopen-11km ext duurloop, hi 143-4'45"-12,6-1km los
last bovenbenen door squat ervoor</t>
        </r>
      </text>
    </comment>
    <comment ref="N2" authorId="0">
      <text>
        <r>
          <rPr>
            <b/>
            <sz val="10"/>
            <rFont val="Tahoma"/>
            <family val="0"/>
          </rPr>
          <t>Logghe:</t>
        </r>
        <r>
          <rPr>
            <sz val="10"/>
            <rFont val="Tahoma"/>
            <family val="0"/>
          </rPr>
          <t xml:space="preserve">
woluwe, 340-700-1000-1400-1000-700-300 telkens laatste 200m versneld naar 20,0, rest 15,0, bovenbenen serieus verzuurd van squat, maar dit deed deugd</t>
        </r>
      </text>
    </comment>
    <comment ref="P2" authorId="0">
      <text>
        <r>
          <rPr>
            <b/>
            <sz val="10"/>
            <rFont val="Tahoma"/>
            <family val="0"/>
          </rPr>
          <t>Logghe:</t>
        </r>
        <r>
          <rPr>
            <sz val="10"/>
            <rFont val="Tahoma"/>
            <family val="0"/>
          </rPr>
          <t xml:space="preserve">
hi 128 - 5'08"
bovenbenen nog steeds pijn-stijf!!</t>
        </r>
      </text>
    </comment>
    <comment ref="J3" authorId="0">
      <text>
        <r>
          <rPr>
            <b/>
            <sz val="10"/>
            <rFont val="Tahoma"/>
            <family val="0"/>
          </rPr>
          <t>Logghe:</t>
        </r>
        <r>
          <rPr>
            <sz val="10"/>
            <rFont val="Tahoma"/>
            <family val="0"/>
          </rPr>
          <t xml:space="preserve">
1500-1500-1000-1000-1500, steeds avg 15,0 gewoon tempo, met laatste 200m versnel naar 18-19,0 ging vlot, sterke poten, regen!!</t>
        </r>
      </text>
    </comment>
    <comment ref="P3" authorId="0">
      <text>
        <r>
          <rPr>
            <b/>
            <sz val="10"/>
            <rFont val="Tahoma"/>
            <family val="0"/>
          </rPr>
          <t>Logghe:</t>
        </r>
        <r>
          <rPr>
            <sz val="10"/>
            <rFont val="Tahoma"/>
            <family val="0"/>
          </rPr>
          <t xml:space="preserve">
1h05-5'00"-12,0-hi 135 red vlot, beetje spierpijn door krachttraining benen</t>
        </r>
      </text>
    </comment>
    <comment ref="R3" authorId="0">
      <text>
        <r>
          <rPr>
            <b/>
            <sz val="10"/>
            <rFont val="Tahoma"/>
            <family val="0"/>
          </rPr>
          <t>Logghe:</t>
        </r>
        <r>
          <rPr>
            <sz val="10"/>
            <rFont val="Tahoma"/>
            <family val="0"/>
          </rPr>
          <t xml:space="preserve">
1h15 - 12,0-hi 135 - in roeselare, vlot</t>
        </r>
      </text>
    </comment>
    <comment ref="L4" authorId="0">
      <text>
        <r>
          <rPr>
            <b/>
            <sz val="10"/>
            <rFont val="Tahoma"/>
            <family val="0"/>
          </rPr>
          <t>Logghe:</t>
        </r>
        <r>
          <rPr>
            <sz val="10"/>
            <rFont val="Tahoma"/>
            <family val="0"/>
          </rPr>
          <t xml:space="preserve">
12 km race, 41'57" tempo 3'30" - hi 168 - vlot niet verzuurd, meer power, volledig volgens plan…ziet er goed uit dus</t>
        </r>
      </text>
    </comment>
    <comment ref="P4" authorId="0">
      <text>
        <r>
          <rPr>
            <b/>
            <sz val="10"/>
            <rFont val="Tahoma"/>
            <family val="0"/>
          </rPr>
          <t>Logghe:</t>
        </r>
        <r>
          <rPr>
            <sz val="10"/>
            <rFont val="Tahoma"/>
            <family val="0"/>
          </rPr>
          <t xml:space="preserve">
5'13"-11,5 - hi 131
moe, zeer slecht geslapen</t>
        </r>
      </text>
    </comment>
    <comment ref="R4" authorId="0">
      <text>
        <r>
          <rPr>
            <b/>
            <sz val="10"/>
            <rFont val="Tahoma"/>
            <family val="0"/>
          </rPr>
          <t>Logghe:</t>
        </r>
        <r>
          <rPr>
            <sz val="10"/>
            <rFont val="Tahoma"/>
            <family val="0"/>
          </rPr>
          <t xml:space="preserve">
4'55" - 12,2 - hi 137 - alt824 - met jonna in tervuren, regen maar vlot</t>
        </r>
      </text>
    </comment>
    <comment ref="J5" authorId="0">
      <text>
        <r>
          <rPr>
            <b/>
            <sz val="10"/>
            <rFont val="Tahoma"/>
            <family val="0"/>
          </rPr>
          <t>Logghe:</t>
        </r>
        <r>
          <rPr>
            <sz val="10"/>
            <rFont val="Tahoma"/>
            <family val="0"/>
          </rPr>
          <t xml:space="preserve">
piramide 600 - 800 - 1000 - 1200 - 1000 - 800 - 600 - 400
tempo/hi 4'02"151 - 3'49"153 - 3'46"160 - 3'45"158 - 3'37"161 - 3'32"162 - 3'36"158 - 3'32"151 sterk gevoel</t>
        </r>
      </text>
    </comment>
    <comment ref="P5" authorId="0">
      <text>
        <r>
          <rPr>
            <b/>
            <sz val="10"/>
            <rFont val="Tahoma"/>
            <family val="0"/>
          </rPr>
          <t>Logghe:</t>
        </r>
        <r>
          <rPr>
            <sz val="10"/>
            <rFont val="Tahoma"/>
            <family val="0"/>
          </rPr>
          <t xml:space="preserve">
4'45" - 12,6 - hi138 - s'morgens langs meerbeek - zeer vlotjes</t>
        </r>
      </text>
    </comment>
    <comment ref="R5" authorId="0">
      <text>
        <r>
          <rPr>
            <b/>
            <sz val="10"/>
            <rFont val="Tahoma"/>
            <family val="0"/>
          </rPr>
          <t>Logghe:</t>
        </r>
        <r>
          <rPr>
            <sz val="10"/>
            <rFont val="Tahoma"/>
            <family val="0"/>
          </rPr>
          <t xml:space="preserve">
wedstrijd 1:00:10 - 3'51" - 15,4 - met stan, hard - hoog tempo, nooit recup, ging goed maar niet super hi 171</t>
        </r>
      </text>
    </comment>
    <comment ref="J6" authorId="0">
      <text>
        <r>
          <rPr>
            <b/>
            <sz val="10"/>
            <rFont val="Tahoma"/>
            <family val="0"/>
          </rPr>
          <t>Logghe:</t>
        </r>
        <r>
          <rPr>
            <sz val="10"/>
            <rFont val="Tahoma"/>
            <family val="0"/>
          </rPr>
          <t xml:space="preserve">
losgelopen acko - 11,0 avg - hi 120</t>
        </r>
      </text>
    </comment>
    <comment ref="R6" authorId="0">
      <text>
        <r>
          <rPr>
            <b/>
            <sz val="10"/>
            <rFont val="Tahoma"/>
            <family val="0"/>
          </rPr>
          <t>Logghe:</t>
        </r>
        <r>
          <rPr>
            <sz val="10"/>
            <rFont val="Tahoma"/>
            <family val="0"/>
          </rPr>
          <t xml:space="preserve">
14,6 - 1h05 - 4'32" - hi 150 - fartlek met jonne als dirigent</t>
        </r>
      </text>
    </comment>
    <comment ref="J7" authorId="0">
      <text>
        <r>
          <rPr>
            <b/>
            <sz val="10"/>
            <rFont val="Tahoma"/>
            <family val="0"/>
          </rPr>
          <t>Logghe:</t>
        </r>
        <r>
          <rPr>
            <sz val="10"/>
            <rFont val="Tahoma"/>
            <family val="0"/>
          </rPr>
          <t xml:space="preserve">
coconitest loopband
tem 19,0 km/h
hl4=168 en vl4=16,2
hi gelijk als vorige malen, logisch en v 0,4 hoger dan zelfde periode vorig jaar, 0,2 lager dan in maart, voelde wel makkelijk rond draaien (kracht)</t>
        </r>
      </text>
    </comment>
    <comment ref="R7" authorId="0">
      <text>
        <r>
          <rPr>
            <b/>
            <sz val="10"/>
            <rFont val="Tahoma"/>
            <family val="0"/>
          </rPr>
          <t>Logghe:</t>
        </r>
        <r>
          <rPr>
            <sz val="10"/>
            <rFont val="Tahoma"/>
            <family val="0"/>
          </rPr>
          <t xml:space="preserve">
hi 145 - 12,6 - 4'45" - vlot met jona</t>
        </r>
      </text>
    </comment>
  </commentList>
</comments>
</file>

<file path=xl/comments7.xml><?xml version="1.0" encoding="utf-8"?>
<comments xmlns="http://schemas.openxmlformats.org/spreadsheetml/2006/main">
  <authors>
    <author>Logghe</author>
  </authors>
  <commentList>
    <comment ref="C58" authorId="0">
      <text>
        <r>
          <rPr>
            <b/>
            <sz val="8"/>
            <rFont val="Tahoma"/>
            <family val="0"/>
          </rPr>
          <t>Logghe:</t>
        </r>
        <r>
          <rPr>
            <sz val="8"/>
            <rFont val="Tahoma"/>
            <family val="0"/>
          </rPr>
          <t xml:space="preserve">
6' test: vollebak en zien hoeveel afstand gelopen,
adh hiervan intervallen opzetten: begin met 10x200 - 15x200 - 10x300-15x300 - 8x400 - 12x400 - 5 x 600 - 7x600  - 4 x 800 - 6x800 - 3x900 - 5x900
rust: zelfde tijd maar afstand/2
</t>
        </r>
      </text>
    </comment>
  </commentList>
</comments>
</file>

<file path=xl/sharedStrings.xml><?xml version="1.0" encoding="utf-8"?>
<sst xmlns="http://schemas.openxmlformats.org/spreadsheetml/2006/main" count="1899" uniqueCount="555">
  <si>
    <t>WEEKNR.</t>
  </si>
  <si>
    <t xml:space="preserve">  DATUM</t>
  </si>
  <si>
    <t>ma</t>
  </si>
  <si>
    <t>di</t>
  </si>
  <si>
    <t>wo</t>
  </si>
  <si>
    <t>do</t>
  </si>
  <si>
    <t>vr</t>
  </si>
  <si>
    <t>za</t>
  </si>
  <si>
    <t>zo</t>
  </si>
  <si>
    <t>DOEL:</t>
  </si>
  <si>
    <t>DOEL :</t>
  </si>
  <si>
    <t>week</t>
  </si>
  <si>
    <t>van</t>
  </si>
  <si>
    <t>tot</t>
  </si>
  <si>
    <t>periode</t>
  </si>
  <si>
    <t>run</t>
  </si>
  <si>
    <t>bike</t>
  </si>
  <si>
    <t>swim</t>
  </si>
  <si>
    <t>kwantiteit</t>
  </si>
  <si>
    <t>kwaliteit</t>
  </si>
  <si>
    <t>time</t>
  </si>
  <si>
    <t>typeweek</t>
  </si>
  <si>
    <t>type</t>
  </si>
  <si>
    <t>tempo</t>
  </si>
  <si>
    <t>afstand</t>
  </si>
  <si>
    <t>woe</t>
  </si>
  <si>
    <t>km/week</t>
  </si>
  <si>
    <t>som</t>
  </si>
  <si>
    <t>wedstrijd</t>
  </si>
  <si>
    <t>rust</t>
  </si>
  <si>
    <t>REEEL</t>
  </si>
  <si>
    <t>typeweek:</t>
  </si>
  <si>
    <t>time:</t>
  </si>
  <si>
    <t>wedstrijden</t>
  </si>
  <si>
    <t>PRIJS</t>
  </si>
  <si>
    <t>VOORINSCHRIJVDATUM</t>
  </si>
  <si>
    <t>BETALINGSDATUM</t>
  </si>
  <si>
    <t>rustig</t>
  </si>
  <si>
    <t>power</t>
  </si>
  <si>
    <t>waar</t>
  </si>
  <si>
    <t>gewenning</t>
  </si>
  <si>
    <t>snelkracht</t>
  </si>
  <si>
    <t>onderhouden</t>
  </si>
  <si>
    <t>Voer 10 km tijd in:</t>
  </si>
  <si>
    <t>Alle tijden zijn een indicatie. Veel factoren spelen een rol.</t>
  </si>
  <si>
    <t>B.v. getraindheid, doelstelling, het weer, enz.</t>
  </si>
  <si>
    <t>Hieronder een voorbeeld:</t>
  </si>
  <si>
    <t>De looppercentages zijn gebaseerd op uw drempelsnelheid (maximale snelheid die men 1 hr of 10 km lang continu kan aanhouden)</t>
  </si>
  <si>
    <t>invoer 10 km tijd</t>
  </si>
  <si>
    <t>veronderstelde drempelsnelheid</t>
  </si>
  <si>
    <t xml:space="preserve"> (h:mm:ss)</t>
  </si>
  <si>
    <t>(minuten : seconden)</t>
  </si>
  <si>
    <t>per km</t>
  </si>
  <si>
    <t>(minuten:seconden per km)</t>
  </si>
  <si>
    <t>soort</t>
  </si>
  <si>
    <t>intensiteit</t>
  </si>
  <si>
    <t>km tijd</t>
  </si>
  <si>
    <t>duur</t>
  </si>
  <si>
    <t>arbeid /rust</t>
  </si>
  <si>
    <t>aantal herh</t>
  </si>
  <si>
    <t>dl1</t>
  </si>
  <si>
    <t>&lt; 75%</t>
  </si>
  <si>
    <t>&lt;</t>
  </si>
  <si>
    <t>30:00 tot 120:00 min</t>
  </si>
  <si>
    <t>nvt</t>
  </si>
  <si>
    <t>LSD-loop</t>
  </si>
  <si>
    <t>dl2</t>
  </si>
  <si>
    <t>75-85</t>
  </si>
  <si>
    <t>&gt;&lt;</t>
  </si>
  <si>
    <t>45:00 tot 90:00 min</t>
  </si>
  <si>
    <t>duurloop 2</t>
  </si>
  <si>
    <t>dl3</t>
  </si>
  <si>
    <t>85-95</t>
  </si>
  <si>
    <t>30:00 tot 60:00 min</t>
  </si>
  <si>
    <t>duurloop 1</t>
  </si>
  <si>
    <t>ext kort</t>
  </si>
  <si>
    <t>100-105</t>
  </si>
  <si>
    <t>0:30-2:00 min</t>
  </si>
  <si>
    <t>1:1 tot 2:1</t>
  </si>
  <si>
    <t>15-30</t>
  </si>
  <si>
    <t>extensieve interval kort</t>
  </si>
  <si>
    <t>ext lang</t>
  </si>
  <si>
    <t>95-100</t>
  </si>
  <si>
    <t>2:00 tot 6:00 min</t>
  </si>
  <si>
    <t>2:1 tot 3:1</t>
  </si>
  <si>
    <t>6-15</t>
  </si>
  <si>
    <t>extensieve interval lang</t>
  </si>
  <si>
    <t>int kort</t>
  </si>
  <si>
    <t>&gt; 110</t>
  </si>
  <si>
    <t>0:30-1:30 min</t>
  </si>
  <si>
    <t>1:3 tot 1:2</t>
  </si>
  <si>
    <t>10-20</t>
  </si>
  <si>
    <t>intensieve interval kort</t>
  </si>
  <si>
    <t>int lang</t>
  </si>
  <si>
    <t>100-110</t>
  </si>
  <si>
    <t>1.30-6:00 min</t>
  </si>
  <si>
    <t>1:2 tot 1:1</t>
  </si>
  <si>
    <t>4-10</t>
  </si>
  <si>
    <t>intensieve interval lang</t>
  </si>
  <si>
    <t>duur tempo</t>
  </si>
  <si>
    <t>&gt; 95</t>
  </si>
  <si>
    <t>&gt;</t>
  </si>
  <si>
    <t>&gt; 6:00 min</t>
  </si>
  <si>
    <t>volldig herstel</t>
  </si>
  <si>
    <t>1-5</t>
  </si>
  <si>
    <t>tempoloop</t>
  </si>
  <si>
    <t>aantal</t>
  </si>
  <si>
    <t>tijd</t>
  </si>
  <si>
    <t>arbeid/rust</t>
  </si>
  <si>
    <t>1:1</t>
  </si>
  <si>
    <t>2:1</t>
  </si>
  <si>
    <t>15-20</t>
  </si>
  <si>
    <t>10-15</t>
  </si>
  <si>
    <t>6-10</t>
  </si>
  <si>
    <t>4-5</t>
  </si>
  <si>
    <t>grensgebied naar tempoduurloop</t>
  </si>
  <si>
    <t>3-4</t>
  </si>
  <si>
    <t>volledig herstel</t>
  </si>
  <si>
    <t>(voor triathleten alleen als krachttraining of looptraining specifiek geschikt)</t>
  </si>
  <si>
    <t xml:space="preserve">intensief kort </t>
  </si>
  <si>
    <t>1:3</t>
  </si>
  <si>
    <t>1:2</t>
  </si>
  <si>
    <t>5-10</t>
  </si>
  <si>
    <t xml:space="preserve"> (voor triathleten minder geschikt in de specifieke voorbereidende periode)</t>
  </si>
  <si>
    <t>intensief lang</t>
  </si>
  <si>
    <t>6-8</t>
  </si>
  <si>
    <t>2-3</t>
  </si>
  <si>
    <t>Trainingsintensiteiten voor het fietsen</t>
  </si>
  <si>
    <t>Formule van Karvonen : trainingspols op XX% = rustpols + XX% (hfmax - hfrust)</t>
  </si>
  <si>
    <t>Hf-max</t>
  </si>
  <si>
    <t xml:space="preserve"> &lt;= vul hier uw maximale pols in voor het fietsen (gemeten via inspanningstest bij arts of fietstest door u zelf)</t>
  </si>
  <si>
    <t>Hf-rust</t>
  </si>
  <si>
    <t xml:space="preserve"> &lt;= vul hier uw rustpols in ('s morgens gemeten in bed)</t>
  </si>
  <si>
    <t>FIETSEN</t>
  </si>
  <si>
    <t>%</t>
  </si>
  <si>
    <t>trainingspols</t>
  </si>
  <si>
    <t>Intervaltraining 2 (95% - 100%) = intensieve interval</t>
  </si>
  <si>
    <t>Intervaltraining 1 (85%) : lange ext. interval + korte ext. Intervals + krachtuithouding</t>
  </si>
  <si>
    <t>DT3 (75% - 80%) = tempo duurtraining</t>
  </si>
  <si>
    <t>DT2 (70% - 75%) = gewone duurtraining</t>
  </si>
  <si>
    <t>DT1 (60% - 70%) = gewone duurtraining</t>
  </si>
  <si>
    <t>DT1 (60% - 70%) = extensieve duurtraining</t>
  </si>
  <si>
    <t>recuperatie</t>
  </si>
  <si>
    <t>Opwarming :</t>
  </si>
  <si>
    <t>DT1 = 60% - 70% = duurtraining 1 = vetbverbranding + volhouden van lange afstanden - 2 tot 8 uur</t>
  </si>
  <si>
    <t>- minstens 10 minuten op klein verzet rijden</t>
  </si>
  <si>
    <t>DT2 = 70% - 75% = duurtraining 2 = aeroob prestatievermogen - 1 tot 4 uur</t>
  </si>
  <si>
    <t>- 70 toeren per minuut</t>
  </si>
  <si>
    <t xml:space="preserve">DT3 = 60% - 70% met stukken op 75% - 80% = duurtraining 3 = tempohardheid </t>
  </si>
  <si>
    <t>- polsslag laten stijgen van 40% naar 70%</t>
  </si>
  <si>
    <t xml:space="preserve">= DT1 met enkele tempo's (5 tot 12 minuten) op DT3 </t>
  </si>
  <si>
    <t>Ook tempoduurtraining op 75%-80% : 10' tot 45'</t>
  </si>
  <si>
    <t>Intervaltraining 1 : op 85% - grote versnelling - 10,20 of 30 seconden lang - Pauze : 20,40 of 60 sec</t>
  </si>
  <si>
    <t>Tijdens de pauze rustig doorfietsen. - Totaal : 35' tot 50'</t>
  </si>
  <si>
    <t>2 tot 3 reeksen van 3 tot 5 herhalingen</t>
  </si>
  <si>
    <t>Verbeteren van de VO2-max (maximale zuurstopopname)</t>
  </si>
  <si>
    <t>Cooling down :</t>
  </si>
  <si>
    <t>Intervaltraining 2 : op 95%-100% - grote tot zeer grote versnelling - 1, 2 of 3 minuten</t>
  </si>
  <si>
    <t>- minstens 10 minuten</t>
  </si>
  <si>
    <t>Begin met 30" tot 1 minuut !</t>
  </si>
  <si>
    <t>- kleine versnelling</t>
  </si>
  <si>
    <t>Pauze : zolang rustig fietsen tot hartslag daalt tot 90-100 slagen per minuut = volledig herstel</t>
  </si>
  <si>
    <t>1 tot 2 reeksen van 2 tot 4 herhalingen - Maximaal 1 keer per week doen ! - 10' tot 25' in totaal</t>
  </si>
  <si>
    <t>- hartslag van 60% naar 40% laten dalen</t>
  </si>
  <si>
    <t>aanscherpen snelheid en weerstand (hoge melkzuurwaarden verdragen)</t>
  </si>
  <si>
    <t>Herhalingstraining 1 : bij een duurtraining om de 15 minuten een maximale sprint van 200 m doen</t>
  </si>
  <si>
    <t>Herhalingstraining 2 : bij een duurtraining om de 10 minuten een maximale sprint van 200 m doen</t>
  </si>
  <si>
    <t>Herhalingstraining 3 : bij een duurtraining om de 6 minuten een maximale sprint van 200 m doen</t>
  </si>
  <si>
    <t>Recuperatie = 50% (eventueel  tot 60%)  met maximaal 90-100 toeren per minuut trappen</t>
  </si>
  <si>
    <t>Maximaal 45 minuten tot 1hr30'</t>
  </si>
  <si>
    <t>Sprinttraining : 5" tot 15" sprinten met pauze van 2 minuten. Totaal : 1' tot 3'</t>
  </si>
  <si>
    <t>Om het sprintvermogen te vergroten</t>
  </si>
  <si>
    <t>Krachtuithouding : op heuvel of lange brug. 60-70 toeren per minuut op 85%</t>
  </si>
  <si>
    <t>Doel : om grotere kracht te kunnen zetten bij hogere trapfrequenties</t>
  </si>
  <si>
    <t>Drempelpunt (omslagpunt) : is punt waarop uw lichaam begint te verzuren (begin van anaeroob gebied)</t>
  </si>
  <si>
    <t>Het ligt op 85% van (220 - leeftijd). Om progressie te maken moet men regelmatig net onder het drempelpunt trainen (voor vergroting VO2-max)</t>
  </si>
  <si>
    <t>Kan ook anders bepaald worden : rij 6 minuten bij een pols van 140, volgende 6 minuten bij pols 150, en zo verder.</t>
  </si>
  <si>
    <t xml:space="preserve">De polsslag van de laatste periode van 6 minuten die u volledig kan uitrijden, ligt 5 slagen hoger dan uw drempelpunt. </t>
  </si>
  <si>
    <t xml:space="preserve"> &lt;= Geef uw leeftijd in</t>
  </si>
  <si>
    <t xml:space="preserve"> &lt;= Dit is de polsslag van uw drempelpunt.</t>
  </si>
  <si>
    <t>vrij</t>
  </si>
  <si>
    <t>totaal</t>
  </si>
  <si>
    <t>series</t>
  </si>
  <si>
    <t>herhalingen</t>
  </si>
  <si>
    <t>uitvoer</t>
  </si>
  <si>
    <t>%MK</t>
  </si>
  <si>
    <t>MK</t>
  </si>
  <si>
    <t xml:space="preserve">cyclische </t>
  </si>
  <si>
    <t>krachtuithouding</t>
  </si>
  <si>
    <t>40-60%</t>
  </si>
  <si>
    <t>1-1,5 min</t>
  </si>
  <si>
    <t>8-12</t>
  </si>
  <si>
    <t>redelijk snel uitvoeren</t>
  </si>
  <si>
    <t>2-6</t>
  </si>
  <si>
    <t>2-5 min</t>
  </si>
  <si>
    <t>&lt;6</t>
  </si>
  <si>
    <t>traag adem!</t>
  </si>
  <si>
    <t>&gt;85%</t>
  </si>
  <si>
    <t>4-6</t>
  </si>
  <si>
    <t>2-5 MIN</t>
  </si>
  <si>
    <t>6-30</t>
  </si>
  <si>
    <t>SNEL RITMISCH</t>
  </si>
  <si>
    <t>30-50%</t>
  </si>
  <si>
    <t>3-5</t>
  </si>
  <si>
    <t>30-45sec</t>
  </si>
  <si>
    <t>10-30</t>
  </si>
  <si>
    <t>snel ritmisch</t>
  </si>
  <si>
    <t>50-80%</t>
  </si>
  <si>
    <t>1-1,5 MIN</t>
  </si>
  <si>
    <t>RITMISCH</t>
  </si>
  <si>
    <t>gewicht</t>
  </si>
  <si>
    <t>bankdrukken</t>
  </si>
  <si>
    <t>sit ups</t>
  </si>
  <si>
    <t>h rust:</t>
  </si>
  <si>
    <t>h max</t>
  </si>
  <si>
    <t xml:space="preserve">   hartslag</t>
  </si>
  <si>
    <t>% van omslagpunt</t>
  </si>
  <si>
    <t>gevoel</t>
  </si>
  <si>
    <t>duur/herhaling</t>
  </si>
  <si>
    <t>tot duur</t>
  </si>
  <si>
    <t>doel</t>
  </si>
  <si>
    <t>interval tempo</t>
  </si>
  <si>
    <t>IT</t>
  </si>
  <si>
    <t>zeer zeer zwaar</t>
  </si>
  <si>
    <t>30-120 sec</t>
  </si>
  <si>
    <t>1/4-1/2</t>
  </si>
  <si>
    <t>3-20</t>
  </si>
  <si>
    <t>1-4</t>
  </si>
  <si>
    <t>3-25 min</t>
  </si>
  <si>
    <t>verbetering anaerobe glycolyse</t>
  </si>
  <si>
    <t>intens interval duurtraining</t>
  </si>
  <si>
    <t>IID</t>
  </si>
  <si>
    <t>zeer zwaar</t>
  </si>
  <si>
    <t>30 sec-10 min</t>
  </si>
  <si>
    <t>1/3-1/1</t>
  </si>
  <si>
    <t>1-2</t>
  </si>
  <si>
    <t>10-40 min</t>
  </si>
  <si>
    <t>verbetering anaerobe capaciteit en aerobe capaciteit</t>
  </si>
  <si>
    <t>ext interval duurtraining</t>
  </si>
  <si>
    <t>EID</t>
  </si>
  <si>
    <t>zwaar</t>
  </si>
  <si>
    <t>1-10 min</t>
  </si>
  <si>
    <t>1/1-3/1</t>
  </si>
  <si>
    <t>1-30</t>
  </si>
  <si>
    <t>15-60 min</t>
  </si>
  <si>
    <t>verschuiving anaerobe drempel</t>
  </si>
  <si>
    <t>intensieve duurtraining</t>
  </si>
  <si>
    <t>ID</t>
  </si>
  <si>
    <t>vlot</t>
  </si>
  <si>
    <t>&gt;20 min</t>
  </si>
  <si>
    <t>efficientere vet en glycogeenverbranding</t>
  </si>
  <si>
    <t>extensieve duurtraining</t>
  </si>
  <si>
    <t>ED</t>
  </si>
  <si>
    <t>matig</t>
  </si>
  <si>
    <t>&gt;30 min</t>
  </si>
  <si>
    <t>efficientere vetverbranding -herstel</t>
  </si>
  <si>
    <t>herstel</t>
  </si>
  <si>
    <t>&gt;25 min</t>
  </si>
  <si>
    <t>herstel- efficienetere vetverbranding</t>
  </si>
  <si>
    <t xml:space="preserve">  % van max hf</t>
  </si>
  <si>
    <t>omslagpunt</t>
  </si>
  <si>
    <t>25-1000m</t>
  </si>
  <si>
    <t>25-4000m</t>
  </si>
  <si>
    <t>25-5000m</t>
  </si>
  <si>
    <t>25-50000m</t>
  </si>
  <si>
    <t>25-400m</t>
  </si>
  <si>
    <t>2/1-10/1</t>
  </si>
  <si>
    <t>2/1-8/1</t>
  </si>
  <si>
    <t>1/2-1/0,5</t>
  </si>
  <si>
    <t>6-40</t>
  </si>
  <si>
    <t>1-80</t>
  </si>
  <si>
    <t>2-8</t>
  </si>
  <si>
    <t>3-2x20min</t>
  </si>
  <si>
    <t>10-3x20min</t>
  </si>
  <si>
    <t>10-90min</t>
  </si>
  <si>
    <t>&gt;15min</t>
  </si>
  <si>
    <t>&gt;20min</t>
  </si>
  <si>
    <t>10&lt;tijd&lt;30</t>
  </si>
  <si>
    <t xml:space="preserve">% van 1 herhaling </t>
  </si>
  <si>
    <t>maximum</t>
  </si>
  <si>
    <t>basis 100m</t>
  </si>
  <si>
    <t>basis 1000m</t>
  </si>
  <si>
    <t>tijd / 100m</t>
  </si>
  <si>
    <t>ehm 100m</t>
  </si>
  <si>
    <t>ehm 1000m</t>
  </si>
  <si>
    <t>kort</t>
  </si>
  <si>
    <t>lang</t>
  </si>
  <si>
    <t>week van</t>
  </si>
  <si>
    <t>hartslag rust</t>
  </si>
  <si>
    <t>slaap</t>
  </si>
  <si>
    <t>aer1</t>
  </si>
  <si>
    <t>zeer rustig tempo, loszwemmen,recuperatietrainingen</t>
  </si>
  <si>
    <t>aer2</t>
  </si>
  <si>
    <t>rustig tempo, extensieve uithouding</t>
  </si>
  <si>
    <t>aer3</t>
  </si>
  <si>
    <t>relatief rustig tempo, extensieve uithouding</t>
  </si>
  <si>
    <t>aer4</t>
  </si>
  <si>
    <t>tussen extensief enintensief in</t>
  </si>
  <si>
    <t>aer5</t>
  </si>
  <si>
    <t>intensieve uithouding</t>
  </si>
  <si>
    <t>aer6</t>
  </si>
  <si>
    <t>zeer intensieve uithouding- overgang weerstandstraining</t>
  </si>
  <si>
    <t>besttijden:</t>
  </si>
  <si>
    <t>100m</t>
  </si>
  <si>
    <t>200m</t>
  </si>
  <si>
    <t>400m</t>
  </si>
  <si>
    <t>800m</t>
  </si>
  <si>
    <t>taper</t>
  </si>
  <si>
    <t>stage max</t>
  </si>
  <si>
    <t>1,5H</t>
  </si>
  <si>
    <t>RUST</t>
  </si>
  <si>
    <t>2X</t>
  </si>
  <si>
    <t>3X</t>
  </si>
  <si>
    <t>2,0H</t>
  </si>
  <si>
    <t>3,0H</t>
  </si>
  <si>
    <t>4,0H</t>
  </si>
  <si>
    <t>5,0H</t>
  </si>
  <si>
    <t>4X</t>
  </si>
  <si>
    <t>6X</t>
  </si>
  <si>
    <t>2x</t>
  </si>
  <si>
    <t>1x</t>
  </si>
  <si>
    <t>3x</t>
  </si>
  <si>
    <t>1,0h</t>
  </si>
  <si>
    <t>fitness</t>
  </si>
  <si>
    <t>SWIM</t>
  </si>
  <si>
    <t>reeel</t>
  </si>
  <si>
    <t>voor</t>
  </si>
  <si>
    <t>tijdens</t>
  </si>
  <si>
    <t>na</t>
  </si>
  <si>
    <t>feedback gevoel</t>
  </si>
  <si>
    <t>hartslag</t>
  </si>
  <si>
    <t>HR</t>
  </si>
  <si>
    <t>4x</t>
  </si>
  <si>
    <t>FITNESS</t>
  </si>
  <si>
    <t>GRAFIEKEN:</t>
  </si>
  <si>
    <t>recup</t>
  </si>
  <si>
    <t>swim volumes</t>
  </si>
  <si>
    <t>bikevolumes</t>
  </si>
  <si>
    <t>runvolumes</t>
  </si>
  <si>
    <t>op-af</t>
  </si>
  <si>
    <t>G</t>
  </si>
  <si>
    <t>Maximum kracht</t>
  </si>
  <si>
    <t>CSK</t>
  </si>
  <si>
    <t>KU</t>
  </si>
  <si>
    <t>O</t>
  </si>
  <si>
    <t>CSK-MK</t>
  </si>
  <si>
    <t>CSK-KU</t>
  </si>
  <si>
    <t>DL1</t>
  </si>
  <si>
    <t>butterfly</t>
  </si>
  <si>
    <t>(borst)</t>
  </si>
  <si>
    <t>bench press</t>
  </si>
  <si>
    <t>reverse crunch</t>
  </si>
  <si>
    <t>wide grip behind the back</t>
  </si>
  <si>
    <t>rug</t>
  </si>
  <si>
    <t>seated cable row</t>
  </si>
  <si>
    <t>low pulley slide lateral</t>
  </si>
  <si>
    <t>dumbell rise 2 steps</t>
  </si>
  <si>
    <t>biceps machine</t>
  </si>
  <si>
    <t>biceps concentr</t>
  </si>
  <si>
    <t xml:space="preserve">triceps </t>
  </si>
  <si>
    <t>triceps machine</t>
  </si>
  <si>
    <t>leg curl achter</t>
  </si>
  <si>
    <t>leg curl voor</t>
  </si>
  <si>
    <t>rug bank</t>
  </si>
  <si>
    <t>high pulley slide lateral</t>
  </si>
  <si>
    <t>3</t>
  </si>
  <si>
    <t>snelheid</t>
  </si>
  <si>
    <t>g</t>
  </si>
  <si>
    <t>TRAININGSGRENZEN:</t>
  </si>
  <si>
    <t>recuploop:</t>
  </si>
  <si>
    <t>SNELHEID</t>
  </si>
  <si>
    <t>km/h</t>
  </si>
  <si>
    <t>H</t>
  </si>
  <si>
    <t>min/km</t>
  </si>
  <si>
    <t>HARTSLAG</t>
  </si>
  <si>
    <t>extensieve duurloop</t>
  </si>
  <si>
    <t>ext/inten duurloop</t>
  </si>
  <si>
    <t>DL2</t>
  </si>
  <si>
    <t>intensieve duurloop</t>
  </si>
  <si>
    <t>DL3</t>
  </si>
  <si>
    <t>extensieve interval</t>
  </si>
  <si>
    <t>W1</t>
  </si>
  <si>
    <t>intensieve interval</t>
  </si>
  <si>
    <t>vanaf</t>
  </si>
  <si>
    <t>W2</t>
  </si>
  <si>
    <t>mk</t>
  </si>
  <si>
    <t>csk</t>
  </si>
  <si>
    <t>ku</t>
  </si>
  <si>
    <t>3,0h</t>
  </si>
  <si>
    <t>testresults</t>
  </si>
  <si>
    <t>datum</t>
  </si>
  <si>
    <t>afstand(m)</t>
  </si>
  <si>
    <t>snelheid (km/h)</t>
  </si>
  <si>
    <t>snelheid (min/km)</t>
  </si>
  <si>
    <t>ging slecht</t>
  </si>
  <si>
    <t>test</t>
  </si>
  <si>
    <t>01/03/09</t>
  </si>
  <si>
    <t>00:01:14</t>
  </si>
  <si>
    <t xml:space="preserve">800 m </t>
  </si>
  <si>
    <t>0:11:51</t>
  </si>
  <si>
    <t>100 m</t>
  </si>
  <si>
    <t>200 m</t>
  </si>
  <si>
    <t>400 m</t>
  </si>
  <si>
    <t>800 m</t>
  </si>
  <si>
    <t>1500 m</t>
  </si>
  <si>
    <t>best</t>
  </si>
  <si>
    <t>90%</t>
  </si>
  <si>
    <t>80%</t>
  </si>
  <si>
    <t>70%</t>
  </si>
  <si>
    <t>0:22:28</t>
  </si>
  <si>
    <t>0:05:47</t>
  </si>
  <si>
    <t>0:02:45</t>
  </si>
  <si>
    <t>0:1:21</t>
  </si>
  <si>
    <t>0:1:29</t>
  </si>
  <si>
    <t>0:01:36</t>
  </si>
  <si>
    <t>0:03:02</t>
  </si>
  <si>
    <t>0:03:18</t>
  </si>
  <si>
    <t>0:03:35</t>
  </si>
  <si>
    <t>0:06:22</t>
  </si>
  <si>
    <t>0:06:56</t>
  </si>
  <si>
    <t>0:07:31</t>
  </si>
  <si>
    <t>0:13:02</t>
  </si>
  <si>
    <t>:014:13</t>
  </si>
  <si>
    <t>0:15:24</t>
  </si>
  <si>
    <t>0:24:43</t>
  </si>
  <si>
    <t>0:26:58</t>
  </si>
  <si>
    <t>0:29:12</t>
  </si>
  <si>
    <t>los</t>
  </si>
  <si>
    <t>volume</t>
  </si>
  <si>
    <t>zonde</t>
  </si>
  <si>
    <t>chips</t>
  </si>
  <si>
    <t>koffie</t>
  </si>
  <si>
    <t>1/dag</t>
  </si>
  <si>
    <t>alcohol</t>
  </si>
  <si>
    <t>sig</t>
  </si>
  <si>
    <t>IM ZURICH</t>
  </si>
  <si>
    <t>70-30 rapperswil</t>
  </si>
  <si>
    <t>stage nice</t>
  </si>
  <si>
    <t>clubkampioenschap??</t>
  </si>
  <si>
    <t>3/4 STEIN</t>
  </si>
  <si>
    <t>im speed</t>
  </si>
  <si>
    <t>rust - speed</t>
  </si>
  <si>
    <t>rust-speed</t>
  </si>
  <si>
    <t>run sterrebeek</t>
  </si>
  <si>
    <t>specifiek</t>
  </si>
  <si>
    <t>volumemax</t>
  </si>
  <si>
    <t>hivernalles??</t>
  </si>
  <si>
    <t>6x</t>
  </si>
  <si>
    <t>1,0H</t>
  </si>
  <si>
    <t>RUN WED</t>
  </si>
  <si>
    <t>SPINNING</t>
  </si>
  <si>
    <t xml:space="preserve">volume </t>
  </si>
  <si>
    <t>fitness-run</t>
  </si>
  <si>
    <t>swim-bike</t>
  </si>
  <si>
    <t>1,5h</t>
  </si>
  <si>
    <t>2,0h</t>
  </si>
  <si>
    <t>2,5h</t>
  </si>
  <si>
    <t>SPIN</t>
  </si>
  <si>
    <t>im zurich</t>
  </si>
  <si>
    <t>kost</t>
  </si>
  <si>
    <t>wat</t>
  </si>
  <si>
    <t>inlegzolen loopschoenen</t>
  </si>
  <si>
    <t>mbk gerief rose</t>
  </si>
  <si>
    <t>watervliet??</t>
  </si>
  <si>
    <t>3/4 stein</t>
  </si>
  <si>
    <t>verlof</t>
  </si>
  <si>
    <t>1/2 rapperswille</t>
  </si>
  <si>
    <t>pinkstermaandag</t>
  </si>
  <si>
    <t>oh</t>
  </si>
  <si>
    <t>ins-outs</t>
  </si>
  <si>
    <t>200los-200vol</t>
  </si>
  <si>
    <t>los-versnellingen</t>
  </si>
  <si>
    <t xml:space="preserve">los  </t>
  </si>
  <si>
    <t>conconitest</t>
  </si>
  <si>
    <t>5 km tempo</t>
  </si>
  <si>
    <t>los-versnelling</t>
  </si>
  <si>
    <t>10 km tempo</t>
  </si>
  <si>
    <t>5x1000 dl3</t>
  </si>
  <si>
    <t>200 vo2 max</t>
  </si>
  <si>
    <t>300 vo2 max</t>
  </si>
  <si>
    <t>kampenhout</t>
  </si>
  <si>
    <t xml:space="preserve">Leuven </t>
  </si>
  <si>
    <t>8x1000 4'00"</t>
  </si>
  <si>
    <t>10 km im tempo</t>
  </si>
  <si>
    <t>20 km 13,0</t>
  </si>
  <si>
    <t>bikemotion</t>
  </si>
  <si>
    <t>stab</t>
  </si>
  <si>
    <t>feestdag</t>
  </si>
  <si>
    <t>sterrebeek wedstrijd</t>
  </si>
  <si>
    <t>KAMPENHOUT</t>
  </si>
  <si>
    <t>LEUVEN</t>
  </si>
  <si>
    <t>asicoach</t>
  </si>
  <si>
    <t>kosten sport</t>
  </si>
  <si>
    <t>fitnessabonement</t>
  </si>
  <si>
    <t>stabiliteit</t>
  </si>
  <si>
    <t>a-peesoefeningen</t>
  </si>
  <si>
    <t>fietsmeting bulen</t>
  </si>
  <si>
    <t>onderdelen red bull+voeding</t>
  </si>
  <si>
    <t>tandarts met elien</t>
  </si>
  <si>
    <t>versturen mail alle leden</t>
  </si>
  <si>
    <t>antwoord stage nice+reserveren</t>
  </si>
  <si>
    <t>mail raperswille</t>
  </si>
  <si>
    <t>reserveren + inschrijven rapperswille</t>
  </si>
  <si>
    <t>zoeken+ reserveren zurich</t>
  </si>
  <si>
    <t>inschrijven leuven-stein</t>
  </si>
  <si>
    <t>1/2 leuven</t>
  </si>
  <si>
    <t>test bike</t>
  </si>
  <si>
    <t xml:space="preserve">test  </t>
  </si>
  <si>
    <t>reel</t>
  </si>
  <si>
    <t xml:space="preserve"> planning  2010</t>
  </si>
  <si>
    <t>speed</t>
  </si>
  <si>
    <t>fura</t>
  </si>
  <si>
    <t>wedstrijd??</t>
  </si>
  <si>
    <t>hivernalles</t>
  </si>
  <si>
    <t>rollen</t>
  </si>
  <si>
    <t>inschrijving mtt</t>
  </si>
  <si>
    <t>spin</t>
  </si>
  <si>
    <t>vossem</t>
  </si>
  <si>
    <t>a-peesoefening</t>
  </si>
  <si>
    <t>a peesoefening</t>
  </si>
  <si>
    <t>eetdagen mtt</t>
  </si>
  <si>
    <t>lactaattraining</t>
  </si>
  <si>
    <t>11-11-11 loop</t>
  </si>
  <si>
    <t>rollen lactaat</t>
  </si>
  <si>
    <t>loopschoenen watermolen</t>
  </si>
  <si>
    <t>0-8</t>
  </si>
  <si>
    <t>30-45</t>
  </si>
  <si>
    <t>15-25</t>
  </si>
  <si>
    <t>20-35</t>
  </si>
  <si>
    <t>eetdag ttg</t>
  </si>
  <si>
    <t>voorschot vogezen</t>
  </si>
  <si>
    <t>bike aeroflyer</t>
  </si>
  <si>
    <t>a peesoef</t>
  </si>
  <si>
    <t>elien tanden 8h00</t>
  </si>
  <si>
    <t>9h10 elien tanden</t>
  </si>
  <si>
    <t>performance pure wey</t>
  </si>
  <si>
    <t>acko-versnellingen</t>
  </si>
  <si>
    <t>duurloop</t>
  </si>
  <si>
    <t>no swimtraining</t>
  </si>
  <si>
    <t>squat</t>
  </si>
  <si>
    <t>benen voor</t>
  </si>
  <si>
    <t>timeverdeling</t>
  </si>
  <si>
    <t>other</t>
  </si>
  <si>
    <t>stab+peesoef</t>
  </si>
  <si>
    <t>stab + a pees</t>
  </si>
  <si>
    <t>rose</t>
  </si>
  <si>
    <t>piramide weerstand</t>
  </si>
  <si>
    <t>relais givrees</t>
  </si>
  <si>
    <t>moe</t>
  </si>
  <si>
    <t>stab+apees</t>
  </si>
  <si>
    <t>stab+ apees</t>
  </si>
  <si>
    <t>meetcentrum 16h15</t>
  </si>
  <si>
    <t>1/2 dag verlof</t>
  </si>
  <si>
    <t>1/2 DAG VERLOF</t>
  </si>
  <si>
    <t>6 minuten test</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</si>
</sst>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BF&quot;;\-#,##0\ &quot;BF&quot;"/>
    <numFmt numFmtId="165" formatCode="#,##0\ &quot;BF&quot;;[Red]\-#,##0\ &quot;BF&quot;"/>
    <numFmt numFmtId="166" formatCode="#,##0.00\ &quot;BF&quot;;\-#,##0.00\ &quot;BF&quot;"/>
    <numFmt numFmtId="167" formatCode="#,##0.00\ &quot;BF&quot;;[Red]\-#,##0.00\ &quot;BF&quot;"/>
    <numFmt numFmtId="168" formatCode="_-* #,##0\ &quot;BF&quot;_-;\-* #,##0\ &quot;BF&quot;_-;_-* &quot;-&quot;\ &quot;BF&quot;_-;_-@_-"/>
    <numFmt numFmtId="169" formatCode="_-* #,##0\ _B_F_-;\-* #,##0\ _B_F_-;_-* &quot;-&quot;\ _B_F_-;_-@_-"/>
    <numFmt numFmtId="170" formatCode="_-* #,##0.00\ &quot;BF&quot;_-;\-* #,##0.00\ &quot;BF&quot;_-;_-* &quot;-&quot;??\ &quot;BF&quot;_-;_-@_-"/>
    <numFmt numFmtId="171" formatCode="_-* #,##0.00\ _B_F_-;\-* #,##0.00\ _B_F_-;_-* &quot;-&quot;??\ _B_F_-;_-@_-"/>
    <numFmt numFmtId="172" formatCode="dd\-mmm_)"/>
    <numFmt numFmtId="173" formatCode="0.0"/>
    <numFmt numFmtId="174" formatCode="m/d"/>
    <numFmt numFmtId="175" formatCode="d\-mmm"/>
    <numFmt numFmtId="176" formatCode="d\-mmm\-yy"/>
    <numFmt numFmtId="177" formatCode="00000"/>
    <numFmt numFmtId="178" formatCode="dd\-mmm\-yy"/>
    <numFmt numFmtId="179" formatCode="&quot;Yes&quot;;&quot;Yes&quot;;&quot;No&quot;"/>
    <numFmt numFmtId="180" formatCode="&quot;True&quot;;&quot;True&quot;;&quot;False&quot;"/>
    <numFmt numFmtId="181" formatCode="&quot;On&quot;;&quot;On&quot;;&quot;Off&quot;"/>
    <numFmt numFmtId="182" formatCode="h:mm:ss;@"/>
    <numFmt numFmtId="183" formatCode="[$-F400]h:mm:ss\ AM/PM"/>
    <numFmt numFmtId="184" formatCode="hh:mm:ss;@"/>
    <numFmt numFmtId="185" formatCode="0.0%"/>
    <numFmt numFmtId="186" formatCode="[$-813]dddd\ d\ mmmm\ yyyy"/>
    <numFmt numFmtId="187" formatCode="dd\.mm\.yy;@"/>
  </numFmts>
  <fonts count="34">
    <font>
      <sz val="10"/>
      <name val="Arial"/>
      <family val="0"/>
    </font>
    <font>
      <sz val="12"/>
      <color indexed="8"/>
      <name val="Arial"/>
      <family val="2"/>
    </font>
    <font>
      <u val="double"/>
      <sz val="24"/>
      <color indexed="12"/>
      <name val="Arial Black"/>
      <family val="2"/>
    </font>
    <font>
      <sz val="24"/>
      <color indexed="8"/>
      <name val="Arial Black"/>
      <family val="2"/>
    </font>
    <font>
      <b/>
      <sz val="12"/>
      <name val="Times New Roman"/>
      <family val="1"/>
    </font>
    <font>
      <sz val="12"/>
      <color indexed="12"/>
      <name val="Arial"/>
      <family val="2"/>
    </font>
    <font>
      <sz val="12"/>
      <color indexed="10"/>
      <name val="Arial"/>
      <family val="2"/>
    </font>
    <font>
      <b/>
      <sz val="12"/>
      <color indexed="8"/>
      <name val="Arial"/>
      <family val="2"/>
    </font>
    <font>
      <b/>
      <sz val="12"/>
      <name val="Arial"/>
      <family val="2"/>
    </font>
    <font>
      <b/>
      <sz val="10"/>
      <name val="Arial"/>
      <family val="2"/>
    </font>
    <font>
      <i/>
      <sz val="10"/>
      <name val="Arial"/>
      <family val="2"/>
    </font>
    <font>
      <sz val="12"/>
      <name val="Arial"/>
      <family val="2"/>
    </font>
    <font>
      <u val="single"/>
      <sz val="10"/>
      <color indexed="12"/>
      <name val="Arial"/>
      <family val="0"/>
    </font>
    <font>
      <u val="single"/>
      <sz val="10"/>
      <color indexed="36"/>
      <name val="Arial"/>
      <family val="0"/>
    </font>
    <font>
      <sz val="8"/>
      <name val="Arial"/>
      <family val="2"/>
    </font>
    <font>
      <b/>
      <sz val="8"/>
      <name val="Arial"/>
      <family val="2"/>
    </font>
    <font>
      <b/>
      <sz val="10"/>
      <color indexed="10"/>
      <name val="Arial"/>
      <family val="2"/>
    </font>
    <font>
      <sz val="14"/>
      <name val="Arial"/>
      <family val="2"/>
    </font>
    <font>
      <sz val="8"/>
      <name val="Tahoma"/>
      <family val="2"/>
    </font>
    <font>
      <i/>
      <sz val="14"/>
      <name val="Arial"/>
      <family val="2"/>
    </font>
    <font>
      <sz val="10"/>
      <color indexed="10"/>
      <name val="Arial"/>
      <family val="2"/>
    </font>
    <font>
      <sz val="10"/>
      <color indexed="53"/>
      <name val="Arial"/>
      <family val="2"/>
    </font>
    <font>
      <b/>
      <sz val="8"/>
      <name val="Tahoma"/>
      <family val="0"/>
    </font>
    <font>
      <b/>
      <sz val="14"/>
      <name val="Arial"/>
      <family val="2"/>
    </font>
    <font>
      <sz val="10"/>
      <name val="Tahoma"/>
      <family val="0"/>
    </font>
    <font>
      <b/>
      <sz val="10"/>
      <name val="Tahoma"/>
      <family val="0"/>
    </font>
    <font>
      <sz val="9"/>
      <name val="Arial"/>
      <family val="2"/>
    </font>
    <font>
      <sz val="10"/>
      <color indexed="8"/>
      <name val="Arial"/>
      <family val="2"/>
    </font>
    <font>
      <u val="double"/>
      <sz val="9"/>
      <color indexed="12"/>
      <name val="Arial Black"/>
      <family val="2"/>
    </font>
    <font>
      <b/>
      <sz val="9"/>
      <name val="Times New Roman"/>
      <family val="1"/>
    </font>
    <font>
      <b/>
      <sz val="9"/>
      <name val="Arial"/>
      <family val="2"/>
    </font>
    <font>
      <sz val="9"/>
      <color indexed="8"/>
      <name val="Arial"/>
      <family val="2"/>
    </font>
    <font>
      <sz val="9"/>
      <color indexed="8"/>
      <name val="Arial Black"/>
      <family val="2"/>
    </font>
    <font>
      <sz val="10.25"/>
      <name val="Arial"/>
      <family val="0"/>
    </font>
  </fonts>
  <fills count="14">
    <fill>
      <patternFill/>
    </fill>
    <fill>
      <patternFill patternType="gray125"/>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9"/>
        <bgColor indexed="64"/>
      </patternFill>
    </fill>
    <fill>
      <patternFill patternType="solid">
        <fgColor indexed="27"/>
        <bgColor indexed="64"/>
      </patternFill>
    </fill>
    <fill>
      <patternFill patternType="solid">
        <fgColor indexed="46"/>
        <bgColor indexed="64"/>
      </patternFill>
    </fill>
    <fill>
      <patternFill patternType="solid">
        <fgColor indexed="11"/>
        <bgColor indexed="64"/>
      </patternFill>
    </fill>
    <fill>
      <patternFill patternType="solid">
        <fgColor indexed="10"/>
        <bgColor indexed="64"/>
      </patternFill>
    </fill>
  </fills>
  <borders count="88">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medium"/>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style="thin">
        <color indexed="8"/>
      </right>
      <top style="medium">
        <color indexed="8"/>
      </top>
      <bottom>
        <color indexed="63"/>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medium">
        <color indexed="8"/>
      </left>
      <right>
        <color indexed="63"/>
      </right>
      <top>
        <color indexed="63"/>
      </top>
      <bottom style="medium">
        <color indexed="8"/>
      </bottom>
    </border>
    <border>
      <left style="thin">
        <color indexed="8"/>
      </left>
      <right style="thin">
        <color indexed="8"/>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medium">
        <color indexed="8"/>
      </right>
      <top style="thin">
        <color indexed="8"/>
      </top>
      <bottom style="thin">
        <color indexed="8"/>
      </bottom>
    </border>
    <border>
      <left style="thin">
        <color indexed="8"/>
      </left>
      <right style="medium">
        <color indexed="8"/>
      </right>
      <top>
        <color indexed="63"/>
      </top>
      <bottom style="medium">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medium">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top style="thin">
        <color indexed="8"/>
      </top>
      <bottom>
        <color indexed="63"/>
      </bottom>
    </border>
    <border>
      <left>
        <color indexed="63"/>
      </left>
      <right style="thin"/>
      <top>
        <color indexed="63"/>
      </top>
      <bottom style="thin">
        <color indexed="8"/>
      </bottom>
    </border>
    <border>
      <left>
        <color indexed="63"/>
      </left>
      <right>
        <color indexed="63"/>
      </right>
      <top>
        <color indexed="63"/>
      </top>
      <bottom style="hair">
        <color indexed="8"/>
      </bottom>
    </border>
    <border>
      <left>
        <color indexed="63"/>
      </left>
      <right style="thin"/>
      <top>
        <color indexed="63"/>
      </top>
      <bottom style="hair">
        <color indexed="8"/>
      </bottom>
    </border>
    <border>
      <left style="thin">
        <color indexed="8"/>
      </left>
      <right>
        <color indexed="63"/>
      </right>
      <top>
        <color indexed="63"/>
      </top>
      <bottom style="hair">
        <color indexed="8"/>
      </bottom>
    </border>
    <border>
      <left>
        <color indexed="63"/>
      </left>
      <right>
        <color indexed="63"/>
      </right>
      <top style="thin">
        <color indexed="8"/>
      </top>
      <bottom style="hair">
        <color indexed="8"/>
      </bottom>
    </border>
    <border>
      <left>
        <color indexed="63"/>
      </left>
      <right>
        <color indexed="63"/>
      </right>
      <top style="hair">
        <color indexed="8"/>
      </top>
      <bottom style="thin">
        <color indexed="8"/>
      </bottom>
    </border>
    <border>
      <left style="thin">
        <color indexed="8"/>
      </left>
      <right>
        <color indexed="63"/>
      </right>
      <top style="hair">
        <color indexed="8"/>
      </top>
      <bottom style="thin">
        <color indexed="8"/>
      </bottom>
    </border>
    <border>
      <left style="medium"/>
      <right style="thin"/>
      <top style="medium"/>
      <bottom style="thin"/>
    </border>
    <border>
      <left style="thin"/>
      <right style="thin"/>
      <top style="medium"/>
      <bottom style="thin"/>
    </border>
    <border>
      <left>
        <color indexed="63"/>
      </left>
      <right style="thick"/>
      <top>
        <color indexed="63"/>
      </top>
      <bottom>
        <color indexed="63"/>
      </bottom>
    </border>
    <border>
      <left style="thin"/>
      <right style="thin"/>
      <top style="medium"/>
      <bottom>
        <color indexed="63"/>
      </bottom>
    </border>
    <border>
      <left style="thin"/>
      <right>
        <color indexed="63"/>
      </right>
      <top style="medium"/>
      <bottom style="thin"/>
    </border>
    <border>
      <left style="thin"/>
      <right style="medium"/>
      <top style="thin"/>
      <bottom style="thin"/>
    </border>
    <border>
      <left>
        <color indexed="63"/>
      </left>
      <right style="thin"/>
      <top style="medium"/>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hair">
        <color indexed="8"/>
      </bottom>
    </border>
    <border>
      <left style="thin"/>
      <right>
        <color indexed="63"/>
      </right>
      <top style="thin">
        <color indexed="8"/>
      </top>
      <bottom style="hair">
        <color indexed="8"/>
      </bottom>
    </border>
    <border>
      <left style="thin"/>
      <right>
        <color indexed="63"/>
      </right>
      <top>
        <color indexed="63"/>
      </top>
      <bottom style="thin">
        <color indexed="8"/>
      </bottom>
    </border>
    <border>
      <left style="thin"/>
      <right>
        <color indexed="63"/>
      </right>
      <top>
        <color indexed="63"/>
      </top>
      <bottom style="hair">
        <color indexed="8"/>
      </bottom>
    </border>
    <border>
      <left style="thin"/>
      <right>
        <color indexed="63"/>
      </right>
      <top style="hair">
        <color indexed="8"/>
      </top>
      <bottom style="thin">
        <color indexed="8"/>
      </bottom>
    </border>
    <border>
      <left style="medium"/>
      <right>
        <color indexed="63"/>
      </right>
      <top>
        <color indexed="63"/>
      </top>
      <bottom style="thin"/>
    </border>
    <border>
      <left>
        <color indexed="63"/>
      </left>
      <right style="medium"/>
      <top>
        <color indexed="63"/>
      </top>
      <bottom style="thin"/>
    </border>
    <border>
      <left>
        <color indexed="63"/>
      </left>
      <right style="thin"/>
      <top style="thin">
        <color indexed="8"/>
      </top>
      <bottom style="hair">
        <color indexed="8"/>
      </bottom>
    </border>
    <border>
      <left>
        <color indexed="63"/>
      </left>
      <right style="thin"/>
      <top style="hair">
        <color indexed="8"/>
      </top>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24">
    <xf numFmtId="0" fontId="0" fillId="0" borderId="0" xfId="0" applyAlignment="1">
      <alignment/>
    </xf>
    <xf numFmtId="0" fontId="0" fillId="0" borderId="0" xfId="0" applyAlignment="1" applyProtection="1">
      <alignment horizontal="center"/>
      <protection/>
    </xf>
    <xf numFmtId="0" fontId="0" fillId="0" borderId="0" xfId="0" applyAlignment="1" applyProtection="1">
      <alignment/>
      <protection/>
    </xf>
    <xf numFmtId="0" fontId="0" fillId="0" borderId="0" xfId="0" applyBorder="1" applyAlignment="1">
      <alignment/>
    </xf>
    <xf numFmtId="0" fontId="0" fillId="0" borderId="0" xfId="0" applyBorder="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vertical="center"/>
    </xf>
    <xf numFmtId="0" fontId="6" fillId="0" borderId="0" xfId="0" applyFont="1" applyAlignment="1" applyProtection="1">
      <alignment horizontal="center" vertical="center"/>
      <protection/>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1" xfId="0" applyBorder="1" applyAlignment="1">
      <alignment horizontal="center"/>
    </xf>
    <xf numFmtId="0" fontId="0" fillId="0" borderId="8" xfId="0" applyBorder="1" applyAlignment="1">
      <alignment horizontal="center"/>
    </xf>
    <xf numFmtId="0" fontId="0" fillId="0" borderId="0" xfId="0" applyAlignment="1">
      <alignment horizontal="center"/>
    </xf>
    <xf numFmtId="16" fontId="0" fillId="0" borderId="0" xfId="0" applyNumberFormat="1" applyBorder="1" applyAlignment="1">
      <alignment horizontal="left"/>
    </xf>
    <xf numFmtId="16" fontId="0" fillId="0" borderId="2" xfId="0" applyNumberFormat="1" applyBorder="1" applyAlignment="1">
      <alignment horizontal="left"/>
    </xf>
    <xf numFmtId="0" fontId="0" fillId="0" borderId="0" xfId="0"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Font="1" applyBorder="1" applyAlignment="1">
      <alignment horizontal="center"/>
    </xf>
    <xf numFmtId="0" fontId="0" fillId="0" borderId="6" xfId="0" applyBorder="1" applyAlignment="1">
      <alignment/>
    </xf>
    <xf numFmtId="0" fontId="0" fillId="0" borderId="7" xfId="0" applyBorder="1" applyAlignment="1">
      <alignment/>
    </xf>
    <xf numFmtId="0" fontId="0" fillId="0" borderId="9" xfId="0" applyBorder="1" applyAlignment="1">
      <alignment/>
    </xf>
    <xf numFmtId="0" fontId="0" fillId="0" borderId="5" xfId="0" applyFont="1" applyBorder="1" applyAlignment="1">
      <alignment horizontal="center"/>
    </xf>
    <xf numFmtId="0" fontId="0" fillId="0" borderId="0" xfId="0" applyFont="1" applyBorder="1" applyAlignment="1">
      <alignment/>
    </xf>
    <xf numFmtId="0" fontId="0" fillId="0" borderId="2" xfId="0" applyFont="1" applyBorder="1" applyAlignment="1">
      <alignment/>
    </xf>
    <xf numFmtId="0" fontId="9" fillId="0" borderId="0" xfId="0" applyFont="1" applyAlignment="1">
      <alignment/>
    </xf>
    <xf numFmtId="0" fontId="2" fillId="0" borderId="0" xfId="0" applyFont="1" applyAlignment="1" applyProtection="1">
      <alignment horizontal="center"/>
      <protection/>
    </xf>
    <xf numFmtId="0" fontId="3" fillId="0" borderId="0" xfId="0" applyFont="1" applyAlignment="1" applyProtection="1">
      <alignment horizontal="center"/>
      <protection/>
    </xf>
    <xf numFmtId="0" fontId="0" fillId="0" borderId="10" xfId="0" applyBorder="1" applyAlignment="1" applyProtection="1">
      <alignment horizontal="center" vertical="center"/>
      <protection/>
    </xf>
    <xf numFmtId="173" fontId="8" fillId="0" borderId="11" xfId="0" applyNumberFormat="1" applyFont="1" applyBorder="1" applyAlignment="1" applyProtection="1">
      <alignment horizontal="center" vertical="center"/>
      <protection/>
    </xf>
    <xf numFmtId="0" fontId="0" fillId="0" borderId="7" xfId="0" applyFont="1" applyBorder="1" applyAlignment="1">
      <alignment horizontal="center"/>
    </xf>
    <xf numFmtId="0" fontId="0" fillId="0" borderId="5" xfId="0" applyBorder="1" applyAlignment="1">
      <alignment/>
    </xf>
    <xf numFmtId="0" fontId="0" fillId="0" borderId="1" xfId="0" applyFont="1" applyBorder="1" applyAlignment="1">
      <alignment/>
    </xf>
    <xf numFmtId="16" fontId="0" fillId="0" borderId="0" xfId="0" applyNumberFormat="1" applyAlignment="1">
      <alignment/>
    </xf>
    <xf numFmtId="0" fontId="0" fillId="0" borderId="6" xfId="0" applyFont="1" applyBorder="1" applyAlignment="1">
      <alignment horizontal="center"/>
    </xf>
    <xf numFmtId="0" fontId="0" fillId="0" borderId="9" xfId="0" applyBorder="1" applyAlignment="1">
      <alignment horizontal="center"/>
    </xf>
    <xf numFmtId="173" fontId="0" fillId="0" borderId="7" xfId="0" applyNumberFormat="1" applyFont="1" applyBorder="1" applyAlignment="1">
      <alignment horizontal="center"/>
    </xf>
    <xf numFmtId="16" fontId="0" fillId="0" borderId="1" xfId="0" applyNumberFormat="1" applyBorder="1" applyAlignment="1">
      <alignment horizontal="center"/>
    </xf>
    <xf numFmtId="16" fontId="0" fillId="0" borderId="0" xfId="0" applyNumberFormat="1" applyBorder="1" applyAlignment="1">
      <alignment horizontal="center"/>
    </xf>
    <xf numFmtId="176" fontId="0" fillId="0" borderId="0" xfId="0" applyNumberFormat="1" applyFill="1" applyBorder="1" applyAlignment="1">
      <alignment horizontal="center"/>
    </xf>
    <xf numFmtId="175" fontId="0" fillId="0" borderId="0" xfId="0" applyNumberFormat="1" applyAlignment="1">
      <alignment horizontal="center"/>
    </xf>
    <xf numFmtId="49" fontId="0" fillId="0" borderId="9" xfId="0" applyNumberFormat="1" applyBorder="1" applyAlignment="1">
      <alignment horizontal="left"/>
    </xf>
    <xf numFmtId="44" fontId="0" fillId="2" borderId="0" xfId="0" applyNumberFormat="1" applyFill="1" applyAlignment="1">
      <alignment horizontal="center"/>
    </xf>
    <xf numFmtId="176" fontId="0" fillId="2" borderId="9" xfId="0" applyNumberFormat="1" applyFill="1" applyBorder="1" applyAlignment="1">
      <alignment horizontal="center"/>
    </xf>
    <xf numFmtId="0" fontId="0" fillId="0" borderId="2" xfId="0" applyBorder="1" applyAlignment="1">
      <alignment horizontal="center"/>
    </xf>
    <xf numFmtId="0" fontId="0" fillId="0" borderId="2" xfId="0" applyFont="1" applyBorder="1" applyAlignment="1">
      <alignment horizontal="center"/>
    </xf>
    <xf numFmtId="0" fontId="0" fillId="0" borderId="3" xfId="0" applyFont="1" applyBorder="1" applyAlignment="1">
      <alignment horizontal="center"/>
    </xf>
    <xf numFmtId="0" fontId="0" fillId="0" borderId="3" xfId="0" applyBorder="1" applyAlignment="1">
      <alignment horizontal="center"/>
    </xf>
    <xf numFmtId="0" fontId="9"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lignment horizontal="center"/>
    </xf>
    <xf numFmtId="16" fontId="0" fillId="0" borderId="2" xfId="0" applyNumberFormat="1" applyBorder="1" applyAlignment="1">
      <alignment horizontal="center"/>
    </xf>
    <xf numFmtId="0" fontId="9" fillId="0" borderId="2" xfId="0" applyFont="1" applyBorder="1" applyAlignment="1">
      <alignment/>
    </xf>
    <xf numFmtId="16" fontId="0" fillId="0" borderId="2" xfId="0" applyNumberFormat="1" applyBorder="1" applyAlignment="1">
      <alignment horizontal="right"/>
    </xf>
    <xf numFmtId="173" fontId="0" fillId="0" borderId="0" xfId="0" applyNumberFormat="1" applyFont="1" applyAlignment="1">
      <alignment horizontal="center"/>
    </xf>
    <xf numFmtId="173" fontId="0" fillId="0" borderId="0" xfId="0" applyNumberFormat="1" applyAlignment="1">
      <alignment horizontal="center"/>
    </xf>
    <xf numFmtId="173" fontId="0" fillId="0" borderId="7" xfId="0" applyNumberFormat="1" applyFont="1" applyBorder="1" applyAlignment="1">
      <alignment/>
    </xf>
    <xf numFmtId="173" fontId="0" fillId="0" borderId="0" xfId="0" applyNumberFormat="1" applyAlignment="1">
      <alignment/>
    </xf>
    <xf numFmtId="173" fontId="0" fillId="0" borderId="0" xfId="0" applyNumberFormat="1" applyFont="1" applyBorder="1" applyAlignment="1">
      <alignment horizontal="center"/>
    </xf>
    <xf numFmtId="0" fontId="0" fillId="0" borderId="1" xfId="0" applyFont="1" applyBorder="1" applyAlignment="1">
      <alignment horizontal="left"/>
    </xf>
    <xf numFmtId="0" fontId="0" fillId="0" borderId="0" xfId="0" applyFont="1" applyAlignment="1">
      <alignment horizontal="left"/>
    </xf>
    <xf numFmtId="0" fontId="0" fillId="0" borderId="0" xfId="0" applyFont="1" applyBorder="1" applyAlignment="1">
      <alignment horizontal="left"/>
    </xf>
    <xf numFmtId="0" fontId="14" fillId="0" borderId="0" xfId="0" applyFont="1" applyAlignment="1">
      <alignment/>
    </xf>
    <xf numFmtId="0" fontId="14" fillId="0" borderId="0" xfId="0" applyFont="1" applyBorder="1" applyAlignment="1">
      <alignment horizontal="left"/>
    </xf>
    <xf numFmtId="0" fontId="15" fillId="0" borderId="0" xfId="0" applyFont="1" applyAlignment="1">
      <alignment/>
    </xf>
    <xf numFmtId="9" fontId="0" fillId="0" borderId="0" xfId="0" applyNumberFormat="1" applyAlignment="1">
      <alignment/>
    </xf>
    <xf numFmtId="21" fontId="15" fillId="3" borderId="12" xfId="0" applyNumberFormat="1" applyFont="1" applyFill="1" applyBorder="1" applyAlignment="1">
      <alignment horizontal="center"/>
    </xf>
    <xf numFmtId="45" fontId="14" fillId="0" borderId="0" xfId="0" applyNumberFormat="1" applyFont="1" applyFill="1" applyBorder="1" applyAlignment="1">
      <alignment/>
    </xf>
    <xf numFmtId="45" fontId="15" fillId="0" borderId="0" xfId="0" applyNumberFormat="1" applyFont="1" applyFill="1" applyBorder="1" applyAlignment="1">
      <alignment/>
    </xf>
    <xf numFmtId="9" fontId="15" fillId="0" borderId="0" xfId="0" applyNumberFormat="1" applyFont="1" applyAlignment="1">
      <alignment/>
    </xf>
    <xf numFmtId="45" fontId="14" fillId="4" borderId="13" xfId="0" applyNumberFormat="1" applyFont="1" applyFill="1" applyBorder="1" applyAlignment="1">
      <alignment horizontal="center"/>
    </xf>
    <xf numFmtId="0" fontId="14" fillId="0" borderId="13" xfId="0" applyFont="1" applyBorder="1" applyAlignment="1">
      <alignment horizontal="center"/>
    </xf>
    <xf numFmtId="45" fontId="15" fillId="5" borderId="13" xfId="0" applyNumberFormat="1" applyFont="1" applyFill="1" applyBorder="1" applyAlignment="1">
      <alignment/>
    </xf>
    <xf numFmtId="45" fontId="15" fillId="0" borderId="0" xfId="0" applyNumberFormat="1" applyFont="1" applyAlignment="1">
      <alignment/>
    </xf>
    <xf numFmtId="45" fontId="15" fillId="5" borderId="12" xfId="0" applyNumberFormat="1" applyFont="1" applyFill="1" applyBorder="1" applyAlignment="1">
      <alignment horizontal="right"/>
    </xf>
    <xf numFmtId="0" fontId="15" fillId="5" borderId="14" xfId="0" applyFont="1" applyFill="1" applyBorder="1" applyAlignment="1">
      <alignment/>
    </xf>
    <xf numFmtId="0" fontId="0" fillId="5" borderId="15" xfId="0" applyFill="1" applyBorder="1" applyAlignment="1">
      <alignment/>
    </xf>
    <xf numFmtId="0" fontId="15" fillId="5" borderId="15" xfId="0" applyFont="1" applyFill="1" applyBorder="1" applyAlignment="1">
      <alignment/>
    </xf>
    <xf numFmtId="0" fontId="15" fillId="5" borderId="13" xfId="0" applyFont="1" applyFill="1" applyBorder="1" applyAlignment="1">
      <alignment/>
    </xf>
    <xf numFmtId="0" fontId="14" fillId="0" borderId="12" xfId="0" applyFont="1" applyBorder="1" applyAlignment="1">
      <alignment/>
    </xf>
    <xf numFmtId="0" fontId="14" fillId="0" borderId="12" xfId="0" applyFont="1" applyBorder="1" applyAlignment="1">
      <alignment horizontal="center"/>
    </xf>
    <xf numFmtId="45" fontId="14" fillId="0" borderId="12" xfId="0" applyNumberFormat="1" applyFont="1" applyBorder="1" applyAlignment="1">
      <alignment horizontal="center"/>
    </xf>
    <xf numFmtId="0" fontId="14" fillId="0" borderId="7" xfId="0" applyFont="1" applyBorder="1" applyAlignment="1">
      <alignment/>
    </xf>
    <xf numFmtId="0" fontId="14" fillId="0" borderId="1" xfId="0" applyFont="1" applyBorder="1" applyAlignment="1">
      <alignment/>
    </xf>
    <xf numFmtId="0" fontId="0" fillId="0" borderId="12" xfId="0" applyBorder="1" applyAlignment="1">
      <alignment/>
    </xf>
    <xf numFmtId="0" fontId="14" fillId="0" borderId="0" xfId="0" applyFont="1" applyAlignment="1">
      <alignment/>
    </xf>
    <xf numFmtId="0" fontId="14" fillId="0" borderId="9" xfId="0" applyFont="1" applyBorder="1" applyAlignment="1">
      <alignment/>
    </xf>
    <xf numFmtId="0" fontId="14" fillId="0" borderId="9" xfId="0" applyFont="1" applyBorder="1" applyAlignment="1">
      <alignment horizontal="center"/>
    </xf>
    <xf numFmtId="45" fontId="14" fillId="0" borderId="9" xfId="0" applyNumberFormat="1" applyFont="1" applyBorder="1" applyAlignment="1">
      <alignment horizontal="center"/>
    </xf>
    <xf numFmtId="0" fontId="14" fillId="0" borderId="16" xfId="0" applyFont="1" applyBorder="1" applyAlignment="1">
      <alignment/>
    </xf>
    <xf numFmtId="0" fontId="14" fillId="0" borderId="16" xfId="0" applyFont="1" applyBorder="1" applyAlignment="1">
      <alignment horizontal="center"/>
    </xf>
    <xf numFmtId="45" fontId="14" fillId="0" borderId="16" xfId="0" applyNumberFormat="1" applyFont="1" applyBorder="1" applyAlignment="1">
      <alignment horizontal="center"/>
    </xf>
    <xf numFmtId="0" fontId="14" fillId="0" borderId="8" xfId="0" applyFont="1" applyBorder="1" applyAlignment="1">
      <alignment/>
    </xf>
    <xf numFmtId="0" fontId="14" fillId="0" borderId="3" xfId="0" applyFont="1" applyBorder="1" applyAlignment="1">
      <alignment/>
    </xf>
    <xf numFmtId="0" fontId="0" fillId="0" borderId="16" xfId="0" applyBorder="1" applyAlignment="1">
      <alignment/>
    </xf>
    <xf numFmtId="0" fontId="14" fillId="0" borderId="4" xfId="0" applyFont="1" applyBorder="1" applyAlignment="1">
      <alignment/>
    </xf>
    <xf numFmtId="0" fontId="14" fillId="0" borderId="6" xfId="0" applyFont="1" applyBorder="1" applyAlignment="1">
      <alignment/>
    </xf>
    <xf numFmtId="0" fontId="14" fillId="0" borderId="12" xfId="0" applyFont="1" applyBorder="1" applyAlignment="1">
      <alignment horizontal="right"/>
    </xf>
    <xf numFmtId="0" fontId="14" fillId="0" borderId="0" xfId="0" applyFont="1" applyFill="1" applyBorder="1" applyAlignment="1">
      <alignment/>
    </xf>
    <xf numFmtId="16" fontId="14" fillId="0" borderId="9" xfId="0" applyNumberFormat="1" applyFont="1" applyBorder="1" applyAlignment="1" quotePrefix="1">
      <alignment horizontal="right"/>
    </xf>
    <xf numFmtId="45" fontId="14" fillId="0" borderId="7" xfId="0" applyNumberFormat="1" applyFont="1" applyBorder="1" applyAlignment="1">
      <alignment horizontal="center"/>
    </xf>
    <xf numFmtId="0" fontId="14" fillId="0" borderId="9" xfId="0" applyFont="1" applyBorder="1" applyAlignment="1" quotePrefix="1">
      <alignment horizontal="right"/>
    </xf>
    <xf numFmtId="0" fontId="14" fillId="0" borderId="16" xfId="0" applyFont="1" applyBorder="1" applyAlignment="1" quotePrefix="1">
      <alignment horizontal="right"/>
    </xf>
    <xf numFmtId="0" fontId="14" fillId="0" borderId="14" xfId="0" applyFont="1" applyBorder="1" applyAlignment="1">
      <alignment/>
    </xf>
    <xf numFmtId="45" fontId="14" fillId="0" borderId="13" xfId="0" applyNumberFormat="1" applyFont="1" applyBorder="1" applyAlignment="1">
      <alignment horizontal="center"/>
    </xf>
    <xf numFmtId="0" fontId="14" fillId="0" borderId="15" xfId="0" applyFont="1" applyBorder="1" applyAlignment="1">
      <alignment/>
    </xf>
    <xf numFmtId="0" fontId="14" fillId="0" borderId="13" xfId="0" applyFont="1" applyFill="1" applyBorder="1" applyAlignment="1">
      <alignment/>
    </xf>
    <xf numFmtId="0" fontId="15" fillId="5" borderId="14" xfId="0" applyFont="1" applyFill="1" applyBorder="1" applyAlignment="1">
      <alignment horizontal="center"/>
    </xf>
    <xf numFmtId="0" fontId="15" fillId="5" borderId="17" xfId="0" applyFont="1" applyFill="1" applyBorder="1" applyAlignment="1">
      <alignment/>
    </xf>
    <xf numFmtId="0" fontId="14" fillId="0" borderId="7" xfId="0" applyFont="1" applyBorder="1" applyAlignment="1">
      <alignment horizontal="center"/>
    </xf>
    <xf numFmtId="0" fontId="14" fillId="0" borderId="0" xfId="0" applyFont="1" applyBorder="1" applyAlignment="1">
      <alignment/>
    </xf>
    <xf numFmtId="20" fontId="14" fillId="5" borderId="14" xfId="0" applyNumberFormat="1" applyFont="1" applyFill="1" applyBorder="1" applyAlignment="1" quotePrefix="1">
      <alignment horizontal="center"/>
    </xf>
    <xf numFmtId="20" fontId="14" fillId="5" borderId="13" xfId="0" applyNumberFormat="1" applyFont="1" applyFill="1" applyBorder="1" applyAlignment="1" quotePrefix="1">
      <alignment horizontal="center"/>
    </xf>
    <xf numFmtId="0" fontId="14" fillId="0" borderId="0" xfId="0" applyFont="1" applyBorder="1" applyAlignment="1">
      <alignment horizontal="center"/>
    </xf>
    <xf numFmtId="17" fontId="14" fillId="0" borderId="8" xfId="0" applyNumberFormat="1" applyFont="1" applyBorder="1" applyAlignment="1" quotePrefix="1">
      <alignment horizontal="center"/>
    </xf>
    <xf numFmtId="0" fontId="14" fillId="0" borderId="2" xfId="0" applyFont="1" applyBorder="1" applyAlignment="1">
      <alignment horizontal="center"/>
    </xf>
    <xf numFmtId="45" fontId="14" fillId="0" borderId="8" xfId="0" applyNumberFormat="1" applyFont="1" applyBorder="1" applyAlignment="1">
      <alignment horizontal="center"/>
    </xf>
    <xf numFmtId="0" fontId="14" fillId="0" borderId="0" xfId="0" applyFont="1" applyAlignment="1">
      <alignment horizontal="center"/>
    </xf>
    <xf numFmtId="16" fontId="14" fillId="0" borderId="4" xfId="0" applyNumberFormat="1" applyFont="1" applyBorder="1" applyAlignment="1" quotePrefix="1">
      <alignment horizontal="center"/>
    </xf>
    <xf numFmtId="0" fontId="14" fillId="0" borderId="5" xfId="0" applyFont="1" applyBorder="1" applyAlignment="1">
      <alignment horizontal="center"/>
    </xf>
    <xf numFmtId="45" fontId="14" fillId="0" borderId="6" xfId="0" applyNumberFormat="1" applyFont="1" applyBorder="1" applyAlignment="1">
      <alignment horizontal="center"/>
    </xf>
    <xf numFmtId="45" fontId="14" fillId="0" borderId="4" xfId="0" applyNumberFormat="1" applyFont="1" applyBorder="1" applyAlignment="1">
      <alignment horizontal="center"/>
    </xf>
    <xf numFmtId="0" fontId="14" fillId="0" borderId="7" xfId="0" applyFont="1" applyBorder="1" applyAlignment="1" quotePrefix="1">
      <alignment horizontal="center"/>
    </xf>
    <xf numFmtId="45" fontId="14" fillId="0" borderId="1" xfId="0" applyNumberFormat="1" applyFont="1" applyBorder="1" applyAlignment="1">
      <alignment horizontal="center"/>
    </xf>
    <xf numFmtId="0" fontId="14" fillId="0" borderId="8" xfId="0" applyFont="1" applyBorder="1" applyAlignment="1" quotePrefix="1">
      <alignment horizontal="center"/>
    </xf>
    <xf numFmtId="45" fontId="14" fillId="0" borderId="3" xfId="0" applyNumberFormat="1" applyFont="1" applyBorder="1" applyAlignment="1">
      <alignment horizontal="center"/>
    </xf>
    <xf numFmtId="0" fontId="15" fillId="0" borderId="0" xfId="0" applyFont="1" applyAlignment="1">
      <alignment horizontal="left"/>
    </xf>
    <xf numFmtId="0" fontId="14" fillId="5" borderId="14" xfId="0" applyFont="1" applyFill="1" applyBorder="1" applyAlignment="1" quotePrefix="1">
      <alignment horizontal="center"/>
    </xf>
    <xf numFmtId="0" fontId="14" fillId="5" borderId="13" xfId="0" applyFont="1" applyFill="1" applyBorder="1" applyAlignment="1" quotePrefix="1">
      <alignment horizontal="center"/>
    </xf>
    <xf numFmtId="17" fontId="14" fillId="0" borderId="4" xfId="0" applyNumberFormat="1" applyFont="1" applyBorder="1" applyAlignment="1" quotePrefix="1">
      <alignment horizontal="center"/>
    </xf>
    <xf numFmtId="0" fontId="14" fillId="0" borderId="0" xfId="0" applyFont="1" applyAlignment="1" quotePrefix="1">
      <alignment horizontal="center"/>
    </xf>
    <xf numFmtId="0" fontId="14" fillId="0" borderId="4" xfId="0" applyFont="1" applyBorder="1" applyAlignment="1" quotePrefix="1">
      <alignment horizontal="center"/>
    </xf>
    <xf numFmtId="0" fontId="0" fillId="3" borderId="13" xfId="0" applyFill="1" applyBorder="1" applyAlignment="1">
      <alignment horizontal="center"/>
    </xf>
    <xf numFmtId="0" fontId="16" fillId="4" borderId="18" xfId="0" applyFont="1" applyFill="1" applyBorder="1" applyAlignment="1">
      <alignment/>
    </xf>
    <xf numFmtId="0" fontId="9" fillId="6" borderId="13" xfId="0" applyFont="1" applyFill="1" applyBorder="1" applyAlignment="1">
      <alignment horizontal="center"/>
    </xf>
    <xf numFmtId="0" fontId="9" fillId="6" borderId="13" xfId="0" applyFont="1" applyFill="1" applyBorder="1" applyAlignment="1">
      <alignment/>
    </xf>
    <xf numFmtId="0" fontId="0" fillId="7" borderId="13" xfId="0" applyFill="1" applyBorder="1" applyAlignment="1">
      <alignment horizontal="center"/>
    </xf>
    <xf numFmtId="0" fontId="0" fillId="7" borderId="14" xfId="0" applyFill="1" applyBorder="1" applyAlignment="1">
      <alignment/>
    </xf>
    <xf numFmtId="0" fontId="0" fillId="7" borderId="17" xfId="0" applyFill="1" applyBorder="1" applyAlignment="1">
      <alignment/>
    </xf>
    <xf numFmtId="0" fontId="0" fillId="7" borderId="15" xfId="0" applyFill="1" applyBorder="1" applyAlignment="1">
      <alignment/>
    </xf>
    <xf numFmtId="0" fontId="0" fillId="0" borderId="13" xfId="0" applyBorder="1" applyAlignment="1">
      <alignment horizontal="center"/>
    </xf>
    <xf numFmtId="0" fontId="0" fillId="0" borderId="14" xfId="0" applyBorder="1" applyAlignment="1">
      <alignment/>
    </xf>
    <xf numFmtId="0" fontId="0" fillId="0" borderId="17" xfId="0" applyBorder="1" applyAlignment="1">
      <alignment/>
    </xf>
    <xf numFmtId="0" fontId="0" fillId="0" borderId="15" xfId="0" applyBorder="1" applyAlignment="1">
      <alignment/>
    </xf>
    <xf numFmtId="0" fontId="0" fillId="0" borderId="4" xfId="0" applyBorder="1" applyAlignment="1">
      <alignment/>
    </xf>
    <xf numFmtId="0" fontId="0" fillId="0" borderId="8" xfId="0" applyBorder="1" applyAlignment="1">
      <alignment/>
    </xf>
    <xf numFmtId="0" fontId="0" fillId="7" borderId="4" xfId="0" applyFill="1" applyBorder="1" applyAlignment="1">
      <alignment/>
    </xf>
    <xf numFmtId="0" fontId="0" fillId="7" borderId="5" xfId="0" applyFill="1" applyBorder="1" applyAlignment="1">
      <alignment/>
    </xf>
    <xf numFmtId="0" fontId="0" fillId="7" borderId="6" xfId="0" applyFill="1" applyBorder="1" applyAlignment="1">
      <alignment/>
    </xf>
    <xf numFmtId="0" fontId="0" fillId="7" borderId="8" xfId="0" applyFill="1" applyBorder="1" applyAlignment="1">
      <alignment/>
    </xf>
    <xf numFmtId="0" fontId="0" fillId="7" borderId="2" xfId="0" applyFill="1" applyBorder="1" applyAlignment="1">
      <alignment/>
    </xf>
    <xf numFmtId="0" fontId="0" fillId="7" borderId="3" xfId="0" applyFill="1"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6" borderId="22" xfId="0" applyFill="1" applyBorder="1" applyAlignment="1">
      <alignment/>
    </xf>
    <xf numFmtId="0" fontId="0" fillId="6" borderId="23" xfId="0" applyFill="1" applyBorder="1" applyAlignment="1">
      <alignment/>
    </xf>
    <xf numFmtId="0" fontId="0" fillId="6" borderId="24" xfId="0" applyFill="1" applyBorder="1" applyAlignment="1">
      <alignment/>
    </xf>
    <xf numFmtId="0" fontId="0" fillId="0" borderId="25" xfId="0" applyBorder="1" applyAlignment="1" quotePrefix="1">
      <alignment/>
    </xf>
    <xf numFmtId="0" fontId="0" fillId="0" borderId="26" xfId="0" applyBorder="1" applyAlignment="1">
      <alignment/>
    </xf>
    <xf numFmtId="0" fontId="0" fillId="6" borderId="27" xfId="0" applyFill="1" applyBorder="1" applyAlignment="1">
      <alignment/>
    </xf>
    <xf numFmtId="0" fontId="0" fillId="6" borderId="17" xfId="0" applyFill="1" applyBorder="1" applyAlignment="1">
      <alignment/>
    </xf>
    <xf numFmtId="0" fontId="0" fillId="6" borderId="28" xfId="0" applyFill="1" applyBorder="1" applyAlignment="1">
      <alignment/>
    </xf>
    <xf numFmtId="0" fontId="0" fillId="6" borderId="29" xfId="0" applyFill="1" applyBorder="1" applyAlignment="1">
      <alignment/>
    </xf>
    <xf numFmtId="0" fontId="0" fillId="6" borderId="5" xfId="0" applyFill="1" applyBorder="1" applyAlignment="1">
      <alignment/>
    </xf>
    <xf numFmtId="0" fontId="0" fillId="6" borderId="30" xfId="0" applyFill="1" applyBorder="1" applyAlignment="1">
      <alignment/>
    </xf>
    <xf numFmtId="0" fontId="0" fillId="6" borderId="25" xfId="0" applyFill="1" applyBorder="1" applyAlignment="1" quotePrefix="1">
      <alignment/>
    </xf>
    <xf numFmtId="0" fontId="0" fillId="6" borderId="0" xfId="0" applyFill="1" applyBorder="1" applyAlignment="1">
      <alignment/>
    </xf>
    <xf numFmtId="0" fontId="0" fillId="6" borderId="26" xfId="0" applyFill="1" applyBorder="1" applyAlignment="1">
      <alignment/>
    </xf>
    <xf numFmtId="0" fontId="0" fillId="6" borderId="25" xfId="0" applyFill="1" applyBorder="1" applyAlignment="1">
      <alignment/>
    </xf>
    <xf numFmtId="0" fontId="0" fillId="0" borderId="25" xfId="0" applyBorder="1" applyAlignment="1">
      <alignment/>
    </xf>
    <xf numFmtId="0" fontId="0" fillId="8" borderId="19" xfId="0" applyFill="1" applyBorder="1" applyAlignment="1">
      <alignment/>
    </xf>
    <xf numFmtId="0" fontId="0" fillId="8" borderId="20" xfId="0" applyFill="1" applyBorder="1" applyAlignment="1">
      <alignment/>
    </xf>
    <xf numFmtId="0" fontId="0" fillId="8" borderId="21" xfId="0" applyFill="1"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8" borderId="25" xfId="0" applyFill="1" applyBorder="1" applyAlignment="1">
      <alignment/>
    </xf>
    <xf numFmtId="0" fontId="0" fillId="8" borderId="0" xfId="0" applyFill="1" applyBorder="1" applyAlignment="1">
      <alignment/>
    </xf>
    <xf numFmtId="0" fontId="0" fillId="8" borderId="26" xfId="0" applyFill="1" applyBorder="1" applyAlignment="1">
      <alignment/>
    </xf>
    <xf numFmtId="0" fontId="0" fillId="8" borderId="31" xfId="0" applyFill="1" applyBorder="1" applyAlignment="1">
      <alignment/>
    </xf>
    <xf numFmtId="0" fontId="0" fillId="8" borderId="32" xfId="0" applyFill="1" applyBorder="1" applyAlignment="1">
      <alignment/>
    </xf>
    <xf numFmtId="0" fontId="0" fillId="8" borderId="33" xfId="0" applyFill="1" applyBorder="1" applyAlignment="1">
      <alignment/>
    </xf>
    <xf numFmtId="0" fontId="0" fillId="6" borderId="19" xfId="0" applyFill="1" applyBorder="1" applyAlignment="1">
      <alignment/>
    </xf>
    <xf numFmtId="0" fontId="0" fillId="6" borderId="20" xfId="0" applyFill="1" applyBorder="1" applyAlignment="1">
      <alignment/>
    </xf>
    <xf numFmtId="0" fontId="0" fillId="6" borderId="21" xfId="0" applyFill="1" applyBorder="1" applyAlignment="1">
      <alignment/>
    </xf>
    <xf numFmtId="0" fontId="9" fillId="3" borderId="13" xfId="0" applyFont="1" applyFill="1" applyBorder="1" applyAlignment="1">
      <alignment horizontal="center"/>
    </xf>
    <xf numFmtId="0" fontId="9" fillId="4" borderId="13" xfId="0" applyFont="1" applyFill="1" applyBorder="1" applyAlignment="1">
      <alignment horizontal="center"/>
    </xf>
    <xf numFmtId="0" fontId="0" fillId="0" borderId="12" xfId="0" applyBorder="1" applyAlignment="1" applyProtection="1">
      <alignment horizontal="center"/>
      <protection/>
    </xf>
    <xf numFmtId="0" fontId="0" fillId="0" borderId="4" xfId="0" applyBorder="1" applyAlignment="1" applyProtection="1">
      <alignment horizontal="center"/>
      <protection/>
    </xf>
    <xf numFmtId="0" fontId="2" fillId="0" borderId="4" xfId="0" applyFont="1" applyBorder="1" applyAlignment="1" applyProtection="1">
      <alignment horizontal="center"/>
      <protection/>
    </xf>
    <xf numFmtId="0" fontId="4" fillId="0" borderId="5" xfId="0" applyFont="1" applyFill="1" applyBorder="1" applyAlignment="1" applyProtection="1">
      <alignment horizontal="center" vertical="center"/>
      <protection/>
    </xf>
    <xf numFmtId="0" fontId="4" fillId="0" borderId="2"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4" fillId="0" borderId="34" xfId="0" applyFont="1" applyBorder="1" applyAlignment="1" applyProtection="1">
      <alignment horizontal="center" vertical="center"/>
      <protection/>
    </xf>
    <xf numFmtId="0" fontId="4" fillId="0" borderId="34" xfId="0" applyFont="1" applyBorder="1" applyAlignment="1" applyProtection="1">
      <alignment horizontal="left" vertical="center"/>
      <protection/>
    </xf>
    <xf numFmtId="0" fontId="4" fillId="0" borderId="35" xfId="0" applyFont="1" applyBorder="1" applyAlignment="1" applyProtection="1">
      <alignment horizontal="center" vertical="center"/>
      <protection/>
    </xf>
    <xf numFmtId="0" fontId="4" fillId="0" borderId="36" xfId="0" applyFont="1" applyBorder="1" applyAlignment="1" applyProtection="1">
      <alignment horizontal="center" vertical="center"/>
      <protection/>
    </xf>
    <xf numFmtId="173" fontId="0" fillId="0" borderId="5" xfId="0" applyNumberFormat="1" applyBorder="1" applyAlignment="1" applyProtection="1">
      <alignment horizontal="center"/>
      <protection/>
    </xf>
    <xf numFmtId="173" fontId="3" fillId="0" borderId="0" xfId="0" applyNumberFormat="1" applyFont="1" applyAlignment="1" applyProtection="1">
      <alignment horizontal="center"/>
      <protection/>
    </xf>
    <xf numFmtId="173" fontId="4" fillId="0" borderId="35" xfId="0" applyNumberFormat="1" applyFont="1" applyBorder="1" applyAlignment="1" applyProtection="1">
      <alignment horizontal="center" vertical="center"/>
      <protection/>
    </xf>
    <xf numFmtId="1" fontId="0" fillId="0" borderId="7" xfId="0" applyNumberFormat="1" applyFont="1" applyBorder="1" applyAlignment="1">
      <alignment horizontal="center"/>
    </xf>
    <xf numFmtId="1" fontId="0" fillId="0" borderId="0" xfId="0" applyNumberFormat="1" applyAlignment="1">
      <alignment horizontal="center"/>
    </xf>
    <xf numFmtId="0" fontId="0" fillId="0" borderId="6" xfId="0" applyBorder="1" applyAlignment="1" applyProtection="1">
      <alignment horizontal="left"/>
      <protection/>
    </xf>
    <xf numFmtId="0" fontId="0" fillId="0" borderId="0" xfId="0" applyAlignment="1" applyProtection="1">
      <alignment horizontal="left"/>
      <protection/>
    </xf>
    <xf numFmtId="0" fontId="0" fillId="0" borderId="0" xfId="0" applyFont="1" applyAlignment="1">
      <alignment horizontal="center" vertical="center"/>
    </xf>
    <xf numFmtId="16" fontId="0" fillId="0" borderId="0" xfId="0" applyNumberFormat="1" applyFont="1" applyAlignment="1">
      <alignment horizontal="center"/>
    </xf>
    <xf numFmtId="175" fontId="0" fillId="0" borderId="0" xfId="0" applyNumberFormat="1" applyAlignment="1">
      <alignment/>
    </xf>
    <xf numFmtId="49" fontId="0" fillId="0" borderId="0" xfId="0" applyNumberFormat="1" applyAlignment="1">
      <alignment/>
    </xf>
    <xf numFmtId="175" fontId="0" fillId="0" borderId="19" xfId="0" applyNumberFormat="1" applyBorder="1" applyAlignment="1">
      <alignment/>
    </xf>
    <xf numFmtId="175" fontId="0" fillId="0" borderId="25" xfId="0" applyNumberFormat="1" applyBorder="1" applyAlignment="1">
      <alignment/>
    </xf>
    <xf numFmtId="49" fontId="0" fillId="0" borderId="21" xfId="0" applyNumberFormat="1" applyBorder="1" applyAlignment="1">
      <alignment/>
    </xf>
    <xf numFmtId="49" fontId="0" fillId="0" borderId="26" xfId="0" applyNumberFormat="1" applyBorder="1" applyAlignment="1">
      <alignment/>
    </xf>
    <xf numFmtId="49" fontId="0" fillId="0" borderId="33" xfId="0" applyNumberFormat="1" applyBorder="1" applyAlignment="1">
      <alignment/>
    </xf>
    <xf numFmtId="175" fontId="0" fillId="0" borderId="37" xfId="0" applyNumberFormat="1" applyBorder="1" applyAlignment="1">
      <alignment/>
    </xf>
    <xf numFmtId="175" fontId="0" fillId="0" borderId="13" xfId="0" applyNumberFormat="1" applyBorder="1" applyAlignment="1">
      <alignment/>
    </xf>
    <xf numFmtId="0" fontId="4" fillId="0" borderId="0" xfId="0" applyFont="1" applyFill="1" applyBorder="1" applyAlignment="1" applyProtection="1">
      <alignment horizontal="center" vertical="center"/>
      <protection/>
    </xf>
    <xf numFmtId="0" fontId="0" fillId="7" borderId="0" xfId="0" applyFill="1" applyAlignment="1">
      <alignment horizontal="center"/>
    </xf>
    <xf numFmtId="0" fontId="9" fillId="0" borderId="4" xfId="0" applyFont="1" applyBorder="1" applyAlignment="1">
      <alignment/>
    </xf>
    <xf numFmtId="0" fontId="0" fillId="0" borderId="4" xfId="0" applyBorder="1" applyAlignment="1">
      <alignment horizontal="left"/>
    </xf>
    <xf numFmtId="0" fontId="0" fillId="0" borderId="12" xfId="0" applyFill="1" applyBorder="1" applyAlignment="1">
      <alignment horizontal="center"/>
    </xf>
    <xf numFmtId="0" fontId="0" fillId="0" borderId="12" xfId="0" applyFill="1" applyBorder="1" applyAlignment="1">
      <alignment/>
    </xf>
    <xf numFmtId="0" fontId="0" fillId="0" borderId="9" xfId="0" applyFill="1" applyBorder="1" applyAlignment="1">
      <alignment horizontal="center"/>
    </xf>
    <xf numFmtId="1" fontId="0" fillId="0" borderId="7" xfId="0" applyNumberFormat="1" applyBorder="1" applyAlignment="1">
      <alignment horizontal="center"/>
    </xf>
    <xf numFmtId="1" fontId="0" fillId="0" borderId="1" xfId="0" applyNumberFormat="1" applyBorder="1" applyAlignment="1">
      <alignment horizontal="center"/>
    </xf>
    <xf numFmtId="9" fontId="0" fillId="0" borderId="7" xfId="0" applyNumberFormat="1" applyBorder="1" applyAlignment="1">
      <alignment horizontal="center"/>
    </xf>
    <xf numFmtId="9" fontId="0" fillId="0" borderId="1" xfId="0" applyNumberFormat="1" applyBorder="1" applyAlignment="1">
      <alignment horizontal="center"/>
    </xf>
    <xf numFmtId="49" fontId="0" fillId="0" borderId="9" xfId="0" applyNumberFormat="1" applyBorder="1" applyAlignment="1">
      <alignment horizontal="center"/>
    </xf>
    <xf numFmtId="0" fontId="0" fillId="0" borderId="9" xfId="0" applyFill="1" applyBorder="1" applyAlignment="1">
      <alignment/>
    </xf>
    <xf numFmtId="9" fontId="0" fillId="0" borderId="7" xfId="0" applyNumberFormat="1" applyFont="1" applyBorder="1" applyAlignment="1">
      <alignment horizontal="center"/>
    </xf>
    <xf numFmtId="1" fontId="0" fillId="0" borderId="8" xfId="0" applyNumberFormat="1" applyBorder="1" applyAlignment="1">
      <alignment horizontal="center"/>
    </xf>
    <xf numFmtId="1" fontId="0" fillId="0" borderId="3" xfId="0" applyNumberFormat="1" applyBorder="1" applyAlignment="1">
      <alignment horizontal="center"/>
    </xf>
    <xf numFmtId="9" fontId="0" fillId="0" borderId="8" xfId="0" applyNumberFormat="1" applyBorder="1" applyAlignment="1">
      <alignment horizontal="center"/>
    </xf>
    <xf numFmtId="9" fontId="0" fillId="0" borderId="3" xfId="0" applyNumberFormat="1" applyBorder="1" applyAlignment="1">
      <alignment horizontal="center"/>
    </xf>
    <xf numFmtId="49" fontId="0" fillId="0" borderId="16" xfId="0" applyNumberFormat="1" applyBorder="1" applyAlignment="1">
      <alignment horizontal="center"/>
    </xf>
    <xf numFmtId="0" fontId="0" fillId="0" borderId="16" xfId="0" applyFill="1" applyBorder="1" applyAlignment="1">
      <alignment/>
    </xf>
    <xf numFmtId="0" fontId="0" fillId="0" borderId="0" xfId="0" applyFill="1" applyAlignment="1">
      <alignment horizontal="center"/>
    </xf>
    <xf numFmtId="0" fontId="0" fillId="0" borderId="0" xfId="0" applyFill="1" applyBorder="1" applyAlignment="1">
      <alignment horizontal="center"/>
    </xf>
    <xf numFmtId="0" fontId="0" fillId="0" borderId="0" xfId="0" applyFill="1" applyAlignment="1">
      <alignment/>
    </xf>
    <xf numFmtId="21" fontId="0" fillId="7" borderId="0" xfId="0" applyNumberFormat="1" applyFill="1" applyAlignment="1">
      <alignment/>
    </xf>
    <xf numFmtId="21" fontId="0" fillId="0" borderId="7" xfId="0" applyNumberFormat="1" applyBorder="1" applyAlignment="1">
      <alignment horizontal="center"/>
    </xf>
    <xf numFmtId="21" fontId="0" fillId="0" borderId="1" xfId="0" applyNumberFormat="1" applyBorder="1" applyAlignment="1">
      <alignment horizontal="center"/>
    </xf>
    <xf numFmtId="21" fontId="0" fillId="0" borderId="8" xfId="0" applyNumberFormat="1" applyBorder="1" applyAlignment="1">
      <alignment horizontal="center"/>
    </xf>
    <xf numFmtId="21" fontId="0" fillId="0" borderId="3" xfId="0" applyNumberFormat="1" applyBorder="1" applyAlignment="1">
      <alignment horizontal="center"/>
    </xf>
    <xf numFmtId="0" fontId="0" fillId="0" borderId="5" xfId="0" applyFill="1" applyBorder="1" applyAlignment="1">
      <alignment horizontal="center"/>
    </xf>
    <xf numFmtId="21" fontId="0" fillId="0" borderId="0" xfId="0" applyNumberFormat="1" applyBorder="1" applyAlignment="1">
      <alignment horizontal="center"/>
    </xf>
    <xf numFmtId="21" fontId="0" fillId="0" borderId="2" xfId="0" applyNumberFormat="1" applyBorder="1" applyAlignment="1">
      <alignment horizontal="center"/>
    </xf>
    <xf numFmtId="0" fontId="0" fillId="0" borderId="38" xfId="0" applyBorder="1" applyAlignment="1" applyProtection="1">
      <alignment horizontal="center" vertical="center"/>
      <protection/>
    </xf>
    <xf numFmtId="178" fontId="6" fillId="0" borderId="39" xfId="0" applyNumberFormat="1" applyFont="1" applyBorder="1" applyAlignment="1" applyProtection="1">
      <alignment horizontal="center" vertical="center"/>
      <protection/>
    </xf>
    <xf numFmtId="0" fontId="1" fillId="0" borderId="39" xfId="0" applyFont="1" applyBorder="1" applyAlignment="1" applyProtection="1">
      <alignment horizontal="center" vertical="center"/>
      <protection/>
    </xf>
    <xf numFmtId="178" fontId="11" fillId="0" borderId="39" xfId="0" applyNumberFormat="1" applyFont="1" applyBorder="1" applyAlignment="1" applyProtection="1">
      <alignment horizontal="center" vertical="center"/>
      <protection/>
    </xf>
    <xf numFmtId="0" fontId="1" fillId="0" borderId="38" xfId="0" applyFont="1" applyBorder="1" applyAlignment="1" applyProtection="1">
      <alignment horizontal="center" vertical="center"/>
      <protection/>
    </xf>
    <xf numFmtId="0" fontId="0" fillId="0" borderId="40" xfId="0" applyBorder="1" applyAlignment="1" applyProtection="1">
      <alignment horizontal="center" vertical="center"/>
      <protection/>
    </xf>
    <xf numFmtId="0" fontId="1" fillId="0" borderId="0" xfId="0" applyFont="1" applyAlignment="1" applyProtection="1">
      <alignment horizontal="center" vertical="center"/>
      <protection/>
    </xf>
    <xf numFmtId="0" fontId="1" fillId="0" borderId="41" xfId="0" applyFont="1" applyBorder="1" applyAlignment="1" applyProtection="1">
      <alignment horizontal="center" vertical="center"/>
      <protection/>
    </xf>
    <xf numFmtId="0" fontId="1" fillId="0" borderId="40" xfId="0" applyFont="1" applyBorder="1" applyAlignment="1" applyProtection="1">
      <alignment horizontal="center" vertical="center"/>
      <protection/>
    </xf>
    <xf numFmtId="0" fontId="1" fillId="0" borderId="42" xfId="0" applyFont="1" applyBorder="1" applyAlignment="1" applyProtection="1">
      <alignment horizontal="center" vertical="center"/>
      <protection/>
    </xf>
    <xf numFmtId="0" fontId="0" fillId="0" borderId="43" xfId="0" applyBorder="1" applyAlignment="1" applyProtection="1">
      <alignment horizontal="center" vertical="center"/>
      <protection/>
    </xf>
    <xf numFmtId="0" fontId="1" fillId="0" borderId="10" xfId="0" applyFont="1" applyBorder="1" applyAlignment="1" applyProtection="1">
      <alignment horizontal="center" vertical="center"/>
      <protection/>
    </xf>
    <xf numFmtId="0" fontId="1" fillId="0" borderId="44" xfId="0" applyFont="1" applyBorder="1" applyAlignment="1" applyProtection="1">
      <alignment horizontal="center" vertical="center"/>
      <protection/>
    </xf>
    <xf numFmtId="0" fontId="1" fillId="0" borderId="43" xfId="0" applyFont="1" applyBorder="1" applyAlignment="1" applyProtection="1">
      <alignment horizontal="center" vertical="center"/>
      <protection/>
    </xf>
    <xf numFmtId="0" fontId="0" fillId="0" borderId="45" xfId="0" applyBorder="1" applyAlignment="1" applyProtection="1">
      <alignment horizontal="center" vertical="center"/>
      <protection/>
    </xf>
    <xf numFmtId="0" fontId="1" fillId="0" borderId="46" xfId="0" applyFont="1" applyBorder="1" applyAlignment="1" applyProtection="1">
      <alignment horizontal="center" vertical="center"/>
      <protection/>
    </xf>
    <xf numFmtId="0" fontId="1" fillId="0" borderId="47" xfId="0" applyFont="1" applyBorder="1" applyAlignment="1" applyProtection="1">
      <alignment horizontal="center" vertical="center"/>
      <protection/>
    </xf>
    <xf numFmtId="0" fontId="1" fillId="0" borderId="45" xfId="0" applyFont="1" applyBorder="1" applyAlignment="1" applyProtection="1">
      <alignment horizontal="center" vertical="center"/>
      <protection/>
    </xf>
    <xf numFmtId="0" fontId="0" fillId="0" borderId="44" xfId="0" applyBorder="1" applyAlignment="1" applyProtection="1">
      <alignment horizontal="center" vertical="center"/>
      <protection/>
    </xf>
    <xf numFmtId="0" fontId="0" fillId="0" borderId="46" xfId="0" applyBorder="1" applyAlignment="1" applyProtection="1">
      <alignment horizontal="center" vertical="center"/>
      <protection/>
    </xf>
    <xf numFmtId="0" fontId="0" fillId="0" borderId="47" xfId="0" applyBorder="1" applyAlignment="1" applyProtection="1">
      <alignment horizontal="center" vertical="center"/>
      <protection/>
    </xf>
    <xf numFmtId="178" fontId="11" fillId="0" borderId="48" xfId="0" applyNumberFormat="1" applyFont="1" applyBorder="1" applyAlignment="1" applyProtection="1">
      <alignment horizontal="center" vertical="center"/>
      <protection/>
    </xf>
    <xf numFmtId="0" fontId="1" fillId="0" borderId="49" xfId="0" applyFont="1" applyBorder="1" applyAlignment="1" applyProtection="1">
      <alignment vertical="center"/>
      <protection/>
    </xf>
    <xf numFmtId="0" fontId="1" fillId="0" borderId="50" xfId="0" applyFont="1" applyBorder="1" applyAlignment="1" applyProtection="1">
      <alignment vertical="center"/>
      <protection/>
    </xf>
    <xf numFmtId="0" fontId="1" fillId="0" borderId="51" xfId="0" applyFont="1" applyBorder="1" applyAlignment="1" applyProtection="1">
      <alignment vertical="center"/>
      <protection/>
    </xf>
    <xf numFmtId="0" fontId="1" fillId="0" borderId="52" xfId="0" applyFont="1" applyBorder="1" applyAlignment="1" applyProtection="1">
      <alignment vertical="center"/>
      <protection/>
    </xf>
    <xf numFmtId="0" fontId="1" fillId="0" borderId="53" xfId="0" applyFont="1" applyBorder="1" applyAlignment="1" applyProtection="1">
      <alignment vertical="center"/>
      <protection/>
    </xf>
    <xf numFmtId="0" fontId="0" fillId="0" borderId="50" xfId="0" applyBorder="1" applyAlignment="1" applyProtection="1">
      <alignment vertical="center"/>
      <protection/>
    </xf>
    <xf numFmtId="0" fontId="0" fillId="0" borderId="51" xfId="0" applyBorder="1" applyAlignment="1" applyProtection="1">
      <alignment vertical="center"/>
      <protection/>
    </xf>
    <xf numFmtId="49" fontId="0" fillId="0" borderId="0" xfId="0" applyNumberFormat="1" applyAlignment="1">
      <alignment vertical="center"/>
    </xf>
    <xf numFmtId="49" fontId="0" fillId="0" borderId="0" xfId="0" applyNumberFormat="1" applyFont="1" applyAlignment="1">
      <alignment/>
    </xf>
    <xf numFmtId="49" fontId="0" fillId="0" borderId="1" xfId="0" applyNumberFormat="1" applyBorder="1" applyAlignment="1">
      <alignment vertical="center"/>
    </xf>
    <xf numFmtId="49" fontId="0" fillId="0" borderId="1" xfId="0" applyNumberFormat="1" applyBorder="1" applyAlignment="1">
      <alignment horizontal="center" vertical="center"/>
    </xf>
    <xf numFmtId="49" fontId="0" fillId="0" borderId="0" xfId="0" applyNumberFormat="1" applyAlignment="1">
      <alignment horizontal="center" vertical="center"/>
    </xf>
    <xf numFmtId="49" fontId="0" fillId="0" borderId="0" xfId="0" applyNumberFormat="1" applyFont="1" applyAlignment="1">
      <alignment horizontal="center" vertical="center"/>
    </xf>
    <xf numFmtId="49" fontId="10" fillId="0" borderId="0" xfId="0" applyNumberFormat="1" applyFont="1" applyAlignment="1">
      <alignment/>
    </xf>
    <xf numFmtId="49" fontId="0" fillId="0" borderId="1" xfId="0" applyNumberFormat="1" applyBorder="1" applyAlignment="1">
      <alignment/>
    </xf>
    <xf numFmtId="49" fontId="0" fillId="0" borderId="0" xfId="0" applyNumberFormat="1" applyAlignment="1">
      <alignment horizontal="center"/>
    </xf>
    <xf numFmtId="49" fontId="0" fillId="0" borderId="0" xfId="0" applyNumberFormat="1" applyFill="1" applyBorder="1" applyAlignment="1">
      <alignment horizontal="center" vertical="center"/>
    </xf>
    <xf numFmtId="49" fontId="0" fillId="0" borderId="0" xfId="0" applyNumberFormat="1" applyFill="1" applyAlignment="1">
      <alignment/>
    </xf>
    <xf numFmtId="175" fontId="0" fillId="0" borderId="0" xfId="0" applyNumberFormat="1" applyAlignment="1">
      <alignment vertical="center"/>
    </xf>
    <xf numFmtId="175" fontId="10" fillId="0" borderId="0" xfId="0" applyNumberFormat="1" applyFont="1" applyAlignment="1">
      <alignment vertical="center"/>
    </xf>
    <xf numFmtId="175" fontId="0" fillId="0" borderId="0" xfId="0" applyNumberFormat="1" applyFont="1" applyAlignment="1">
      <alignment/>
    </xf>
    <xf numFmtId="175" fontId="17" fillId="0" borderId="12" xfId="0" applyNumberFormat="1" applyFont="1" applyBorder="1" applyAlignment="1">
      <alignment horizontal="center" vertical="center"/>
    </xf>
    <xf numFmtId="175" fontId="19" fillId="0" borderId="12" xfId="0" applyNumberFormat="1" applyFont="1" applyBorder="1" applyAlignment="1">
      <alignment horizontal="center" vertical="center"/>
    </xf>
    <xf numFmtId="49" fontId="17" fillId="0" borderId="9" xfId="0" applyNumberFormat="1" applyFont="1" applyBorder="1" applyAlignment="1">
      <alignment horizontal="center"/>
    </xf>
    <xf numFmtId="49" fontId="17" fillId="0" borderId="9" xfId="0" applyNumberFormat="1" applyFont="1" applyBorder="1" applyAlignment="1">
      <alignment horizontal="center" vertical="center"/>
    </xf>
    <xf numFmtId="49" fontId="17" fillId="0" borderId="16" xfId="0" applyNumberFormat="1" applyFont="1" applyBorder="1" applyAlignment="1">
      <alignment horizontal="center" vertical="center"/>
    </xf>
    <xf numFmtId="16" fontId="0" fillId="0" borderId="5" xfId="0" applyNumberFormat="1" applyBorder="1" applyAlignment="1">
      <alignment horizontal="center"/>
    </xf>
    <xf numFmtId="173" fontId="0" fillId="0" borderId="5" xfId="0" applyNumberFormat="1" applyBorder="1" applyAlignment="1">
      <alignment horizontal="center"/>
    </xf>
    <xf numFmtId="173" fontId="0" fillId="0" borderId="0" xfId="0" applyNumberFormat="1" applyBorder="1" applyAlignment="1">
      <alignment horizontal="center"/>
    </xf>
    <xf numFmtId="16" fontId="10" fillId="0" borderId="0" xfId="0" applyNumberFormat="1" applyFont="1" applyBorder="1" applyAlignment="1">
      <alignment horizontal="center"/>
    </xf>
    <xf numFmtId="173" fontId="0" fillId="0" borderId="2" xfId="0" applyNumberFormat="1" applyBorder="1" applyAlignment="1">
      <alignment horizontal="center"/>
    </xf>
    <xf numFmtId="16" fontId="0" fillId="0" borderId="5" xfId="0" applyNumberFormat="1" applyBorder="1" applyAlignment="1">
      <alignment horizontal="right"/>
    </xf>
    <xf numFmtId="173" fontId="0" fillId="0" borderId="5" xfId="0" applyNumberFormat="1" applyFont="1" applyBorder="1" applyAlignment="1">
      <alignment horizontal="center"/>
    </xf>
    <xf numFmtId="16" fontId="0" fillId="0" borderId="0" xfId="0" applyNumberFormat="1" applyBorder="1" applyAlignment="1">
      <alignment horizontal="right"/>
    </xf>
    <xf numFmtId="173" fontId="0" fillId="0" borderId="2" xfId="0" applyNumberFormat="1" applyFont="1" applyBorder="1" applyAlignment="1">
      <alignment horizontal="center"/>
    </xf>
    <xf numFmtId="0" fontId="0" fillId="0" borderId="5" xfId="0" applyFont="1" applyBorder="1" applyAlignment="1">
      <alignment/>
    </xf>
    <xf numFmtId="0" fontId="0" fillId="0" borderId="1" xfId="0" applyFont="1" applyBorder="1" applyAlignment="1">
      <alignment horizontal="center"/>
    </xf>
    <xf numFmtId="176" fontId="0" fillId="9" borderId="4" xfId="0" applyNumberFormat="1" applyFill="1" applyBorder="1" applyAlignment="1">
      <alignment horizontal="center"/>
    </xf>
    <xf numFmtId="16" fontId="0" fillId="0" borderId="7" xfId="0" applyNumberFormat="1" applyBorder="1" applyAlignment="1">
      <alignment horizontal="left"/>
    </xf>
    <xf numFmtId="16" fontId="0" fillId="0" borderId="8" xfId="0" applyNumberFormat="1" applyBorder="1" applyAlignment="1">
      <alignment horizontal="left"/>
    </xf>
    <xf numFmtId="175" fontId="0" fillId="0" borderId="0" xfId="0" applyNumberFormat="1" applyAlignment="1">
      <alignment horizontal="center" vertical="center"/>
    </xf>
    <xf numFmtId="21" fontId="0" fillId="0" borderId="0" xfId="0" applyNumberFormat="1" applyAlignment="1">
      <alignment horizontal="center"/>
    </xf>
    <xf numFmtId="21" fontId="0" fillId="0" borderId="0" xfId="0" applyNumberFormat="1" applyAlignment="1">
      <alignment horizontal="center" vertical="center"/>
    </xf>
    <xf numFmtId="21" fontId="21" fillId="0" borderId="0" xfId="0" applyNumberFormat="1" applyFont="1" applyAlignment="1">
      <alignment/>
    </xf>
    <xf numFmtId="1" fontId="0" fillId="4" borderId="13" xfId="0" applyNumberFormat="1" applyFill="1" applyBorder="1" applyAlignment="1">
      <alignment horizontal="center"/>
    </xf>
    <xf numFmtId="49" fontId="0" fillId="0" borderId="12" xfId="0" applyNumberFormat="1" applyFont="1" applyBorder="1" applyAlignment="1">
      <alignment horizontal="center"/>
    </xf>
    <xf numFmtId="49" fontId="0" fillId="0" borderId="9" xfId="0" applyNumberFormat="1" applyFont="1" applyBorder="1" applyAlignment="1">
      <alignment horizontal="center"/>
    </xf>
    <xf numFmtId="49" fontId="0" fillId="0" borderId="9" xfId="0" applyNumberFormat="1" applyFont="1" applyBorder="1" applyAlignment="1">
      <alignment horizontal="center" vertical="center"/>
    </xf>
    <xf numFmtId="49" fontId="0" fillId="0" borderId="12" xfId="0" applyNumberFormat="1" applyBorder="1" applyAlignment="1">
      <alignment horizontal="center"/>
    </xf>
    <xf numFmtId="49" fontId="0" fillId="0" borderId="0" xfId="0" applyNumberFormat="1" applyFont="1" applyAlignment="1">
      <alignment horizontal="center"/>
    </xf>
    <xf numFmtId="16" fontId="0" fillId="0" borderId="5" xfId="0" applyNumberFormat="1" applyBorder="1" applyAlignment="1">
      <alignment horizontal="left"/>
    </xf>
    <xf numFmtId="0" fontId="8" fillId="0" borderId="54" xfId="0" applyFont="1" applyBorder="1" applyAlignment="1" applyProtection="1">
      <alignment horizontal="center" vertical="center"/>
      <protection/>
    </xf>
    <xf numFmtId="0" fontId="8" fillId="0" borderId="54" xfId="0" applyFont="1" applyBorder="1" applyAlignment="1" applyProtection="1">
      <alignment horizontal="left" vertical="center"/>
      <protection/>
    </xf>
    <xf numFmtId="0" fontId="8" fillId="0" borderId="55" xfId="0" applyFont="1" applyBorder="1" applyAlignment="1" applyProtection="1">
      <alignment horizontal="center" vertical="center"/>
      <protection/>
    </xf>
    <xf numFmtId="173" fontId="8" fillId="0" borderId="54" xfId="0" applyNumberFormat="1" applyFont="1" applyBorder="1" applyAlignment="1" applyProtection="1">
      <alignment horizontal="center" vertical="center"/>
      <protection/>
    </xf>
    <xf numFmtId="173" fontId="8" fillId="0" borderId="56" xfId="0" applyNumberFormat="1" applyFont="1" applyBorder="1" applyAlignment="1" applyProtection="1">
      <alignment horizontal="center" vertical="center"/>
      <protection/>
    </xf>
    <xf numFmtId="0" fontId="0" fillId="0" borderId="57" xfId="0" applyBorder="1" applyAlignment="1" applyProtection="1">
      <alignment horizontal="center" vertical="center"/>
      <protection/>
    </xf>
    <xf numFmtId="1" fontId="8" fillId="0" borderId="34" xfId="0" applyNumberFormat="1" applyFont="1" applyBorder="1" applyAlignment="1" applyProtection="1">
      <alignment horizontal="center" vertical="center"/>
      <protection/>
    </xf>
    <xf numFmtId="1" fontId="8" fillId="0" borderId="34" xfId="0" applyNumberFormat="1" applyFont="1" applyBorder="1" applyAlignment="1" applyProtection="1">
      <alignment horizontal="left" vertical="center"/>
      <protection/>
    </xf>
    <xf numFmtId="1" fontId="8" fillId="0" borderId="35" xfId="0" applyNumberFormat="1" applyFont="1" applyBorder="1" applyAlignment="1" applyProtection="1">
      <alignment horizontal="center" vertical="center"/>
      <protection/>
    </xf>
    <xf numFmtId="173" fontId="8" fillId="0" borderId="35" xfId="0" applyNumberFormat="1" applyFont="1" applyBorder="1" applyAlignment="1" applyProtection="1">
      <alignment horizontal="center" vertical="center"/>
      <protection/>
    </xf>
    <xf numFmtId="1" fontId="8" fillId="0" borderId="58" xfId="0" applyNumberFormat="1" applyFont="1" applyBorder="1" applyAlignment="1" applyProtection="1">
      <alignment horizontal="left" vertical="center"/>
      <protection/>
    </xf>
    <xf numFmtId="1" fontId="0" fillId="10" borderId="5" xfId="0" applyNumberFormat="1" applyFont="1" applyFill="1" applyBorder="1" applyAlignment="1" applyProtection="1">
      <alignment horizontal="center"/>
      <protection/>
    </xf>
    <xf numFmtId="0" fontId="9" fillId="0" borderId="5" xfId="0" applyFont="1" applyBorder="1" applyAlignment="1">
      <alignment/>
    </xf>
    <xf numFmtId="16" fontId="0" fillId="0" borderId="4" xfId="0" applyNumberFormat="1" applyBorder="1" applyAlignment="1">
      <alignment horizontal="left"/>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176" fontId="0" fillId="2" borderId="5" xfId="0" applyNumberFormat="1" applyFill="1"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pplyProtection="1">
      <alignment horizontal="left"/>
      <protection locked="0"/>
    </xf>
    <xf numFmtId="0" fontId="0" fillId="0" borderId="5"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9" fillId="0" borderId="5" xfId="0" applyFont="1" applyBorder="1" applyAlignment="1" applyProtection="1">
      <alignment horizontal="left"/>
      <protection locked="0"/>
    </xf>
    <xf numFmtId="0" fontId="0" fillId="0" borderId="6" xfId="0" applyFont="1" applyBorder="1" applyAlignment="1" applyProtection="1">
      <alignment horizontal="center"/>
      <protection locked="0"/>
    </xf>
    <xf numFmtId="0" fontId="9"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1" xfId="0" applyBorder="1" applyAlignment="1" applyProtection="1">
      <alignment horizontal="center"/>
      <protection locked="0"/>
    </xf>
    <xf numFmtId="0" fontId="0" fillId="0" borderId="9" xfId="0" applyBorder="1" applyAlignment="1" applyProtection="1">
      <alignment/>
      <protection locked="0"/>
    </xf>
    <xf numFmtId="0" fontId="0" fillId="0" borderId="0" xfId="0" applyAlignment="1" applyProtection="1">
      <alignment/>
      <protection locked="0"/>
    </xf>
    <xf numFmtId="0" fontId="0" fillId="0" borderId="2" xfId="0" applyBorder="1" applyAlignment="1" applyProtection="1">
      <alignment horizontal="center"/>
      <protection locked="0"/>
    </xf>
    <xf numFmtId="0" fontId="0" fillId="0" borderId="2" xfId="0" applyFont="1" applyBorder="1" applyAlignment="1" applyProtection="1">
      <alignment horizontal="center"/>
      <protection locked="0"/>
    </xf>
    <xf numFmtId="0" fontId="0" fillId="0" borderId="8" xfId="0" applyFont="1" applyBorder="1" applyAlignment="1" applyProtection="1">
      <alignment horizontal="center"/>
      <protection locked="0"/>
    </xf>
    <xf numFmtId="0" fontId="0" fillId="0" borderId="3" xfId="0" applyBorder="1" applyAlignment="1" applyProtection="1">
      <alignment horizontal="center"/>
      <protection locked="0"/>
    </xf>
    <xf numFmtId="0" fontId="0" fillId="0" borderId="16" xfId="0" applyFill="1" applyBorder="1" applyAlignment="1" applyProtection="1">
      <alignment horizontal="center"/>
      <protection locked="0"/>
    </xf>
    <xf numFmtId="0" fontId="0" fillId="0" borderId="2" xfId="0" applyBorder="1" applyAlignment="1" applyProtection="1">
      <alignment/>
      <protection locked="0"/>
    </xf>
    <xf numFmtId="0" fontId="0" fillId="0" borderId="0" xfId="0" applyFont="1" applyBorder="1" applyAlignment="1" applyProtection="1">
      <alignment horizontal="center"/>
      <protection locked="0"/>
    </xf>
    <xf numFmtId="0" fontId="0" fillId="0" borderId="1" xfId="0" applyFill="1" applyBorder="1" applyAlignment="1" applyProtection="1">
      <alignment horizontal="center"/>
      <protection locked="0"/>
    </xf>
    <xf numFmtId="0" fontId="0" fillId="0" borderId="0" xfId="0" applyBorder="1" applyAlignment="1" applyProtection="1">
      <alignment/>
      <protection locked="0"/>
    </xf>
    <xf numFmtId="0" fontId="0" fillId="2" borderId="5" xfId="0" applyFont="1"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2" borderId="12" xfId="0" applyFill="1" applyBorder="1" applyAlignment="1" applyProtection="1">
      <alignment/>
      <protection locked="0"/>
    </xf>
    <xf numFmtId="0" fontId="0" fillId="2" borderId="1" xfId="0" applyFont="1" applyFill="1" applyBorder="1" applyAlignment="1" applyProtection="1">
      <alignment/>
      <protection locked="0"/>
    </xf>
    <xf numFmtId="0" fontId="0" fillId="2" borderId="0" xfId="0" applyFont="1" applyFill="1" applyBorder="1" applyAlignment="1" applyProtection="1">
      <alignment horizontal="center"/>
      <protection locked="0"/>
    </xf>
    <xf numFmtId="1" fontId="0" fillId="2" borderId="0" xfId="0" applyNumberFormat="1" applyFont="1" applyFill="1" applyBorder="1" applyAlignment="1" applyProtection="1">
      <alignment horizontal="center"/>
      <protection locked="0"/>
    </xf>
    <xf numFmtId="0" fontId="0" fillId="2" borderId="0" xfId="0" applyFill="1" applyBorder="1" applyAlignment="1" applyProtection="1">
      <alignment horizontal="center"/>
      <protection locked="0"/>
    </xf>
    <xf numFmtId="0" fontId="0" fillId="2" borderId="9" xfId="0" applyFill="1" applyBorder="1" applyAlignment="1" applyProtection="1">
      <alignment/>
      <protection locked="0"/>
    </xf>
    <xf numFmtId="49" fontId="0" fillId="2" borderId="0" xfId="0" applyNumberFormat="1" applyFont="1" applyFill="1" applyBorder="1" applyAlignment="1" applyProtection="1">
      <alignment horizontal="center"/>
      <protection locked="0"/>
    </xf>
    <xf numFmtId="14" fontId="0" fillId="2" borderId="9" xfId="0" applyNumberFormat="1" applyFill="1" applyBorder="1" applyAlignment="1" applyProtection="1">
      <alignment/>
      <protection locked="0"/>
    </xf>
    <xf numFmtId="1" fontId="0" fillId="2" borderId="5" xfId="0" applyNumberFormat="1" applyFont="1" applyFill="1" applyBorder="1" applyAlignment="1" applyProtection="1">
      <alignment horizontal="center"/>
      <protection locked="0"/>
    </xf>
    <xf numFmtId="0" fontId="10" fillId="2" borderId="9" xfId="0" applyFont="1" applyFill="1" applyBorder="1" applyAlignment="1" applyProtection="1">
      <alignment/>
      <protection locked="0"/>
    </xf>
    <xf numFmtId="0" fontId="0" fillId="2" borderId="0" xfId="0" applyFill="1" applyBorder="1" applyAlignment="1" applyProtection="1">
      <alignment/>
      <protection locked="0"/>
    </xf>
    <xf numFmtId="0" fontId="9" fillId="2" borderId="9" xfId="0" applyFont="1" applyFill="1" applyBorder="1" applyAlignment="1" applyProtection="1">
      <alignment/>
      <protection locked="0"/>
    </xf>
    <xf numFmtId="0" fontId="0" fillId="2" borderId="9" xfId="0" applyFont="1" applyFill="1" applyBorder="1" applyAlignment="1" applyProtection="1">
      <alignment/>
      <protection locked="0"/>
    </xf>
    <xf numFmtId="0" fontId="0" fillId="2" borderId="2" xfId="0" applyFill="1" applyBorder="1" applyAlignment="1" applyProtection="1">
      <alignment horizontal="center"/>
      <protection locked="0"/>
    </xf>
    <xf numFmtId="0" fontId="0" fillId="2" borderId="2" xfId="0" applyFont="1" applyFill="1" applyBorder="1" applyAlignment="1" applyProtection="1">
      <alignment horizontal="center"/>
      <protection locked="0"/>
    </xf>
    <xf numFmtId="0" fontId="0" fillId="2" borderId="16" xfId="0" applyFill="1" applyBorder="1" applyAlignment="1" applyProtection="1">
      <alignment/>
      <protection locked="0"/>
    </xf>
    <xf numFmtId="0" fontId="20" fillId="2" borderId="9" xfId="0" applyFont="1" applyFill="1" applyBorder="1" applyAlignment="1" applyProtection="1">
      <alignment/>
      <protection locked="0"/>
    </xf>
    <xf numFmtId="1" fontId="0" fillId="2" borderId="2" xfId="0" applyNumberFormat="1" applyFont="1" applyFill="1" applyBorder="1" applyAlignment="1" applyProtection="1">
      <alignment horizontal="center"/>
      <protection locked="0"/>
    </xf>
    <xf numFmtId="0" fontId="0" fillId="0" borderId="0" xfId="0" applyFont="1" applyAlignment="1" applyProtection="1">
      <alignment/>
      <protection locked="0"/>
    </xf>
    <xf numFmtId="1" fontId="0" fillId="0" borderId="0" xfId="0" applyNumberFormat="1" applyFont="1" applyAlignment="1" applyProtection="1">
      <alignment horizontal="center"/>
      <protection locked="0"/>
    </xf>
    <xf numFmtId="0" fontId="0" fillId="0" borderId="0" xfId="0" applyFont="1" applyAlignment="1" applyProtection="1">
      <alignment horizontal="center"/>
      <protection locked="0"/>
    </xf>
    <xf numFmtId="0" fontId="0" fillId="0" borderId="5" xfId="0" applyBorder="1" applyAlignment="1" applyProtection="1">
      <alignment horizontal="center"/>
      <protection/>
    </xf>
    <xf numFmtId="0" fontId="0" fillId="0" borderId="6" xfId="0" applyBorder="1" applyAlignment="1" applyProtection="1">
      <alignment horizontal="center"/>
      <protection/>
    </xf>
    <xf numFmtId="0" fontId="0" fillId="0" borderId="8" xfId="0" applyBorder="1" applyAlignment="1" applyProtection="1">
      <alignment horizontal="center"/>
      <protection/>
    </xf>
    <xf numFmtId="0" fontId="0" fillId="0" borderId="2" xfId="0" applyBorder="1" applyAlignment="1" applyProtection="1">
      <alignment horizontal="left"/>
      <protection/>
    </xf>
    <xf numFmtId="0" fontId="0" fillId="0" borderId="3" xfId="0" applyBorder="1" applyAlignment="1" applyProtection="1">
      <alignment horizontal="right"/>
      <protection/>
    </xf>
    <xf numFmtId="0" fontId="0" fillId="0" borderId="2" xfId="0" applyBorder="1" applyAlignment="1" applyProtection="1">
      <alignment horizontal="center"/>
      <protection/>
    </xf>
    <xf numFmtId="0" fontId="0" fillId="0" borderId="7" xfId="0" applyBorder="1" applyAlignment="1" applyProtection="1">
      <alignment horizontal="center"/>
      <protection/>
    </xf>
    <xf numFmtId="0" fontId="0" fillId="0" borderId="0" xfId="0" applyBorder="1" applyAlignment="1" applyProtection="1">
      <alignment horizontal="left"/>
      <protection/>
    </xf>
    <xf numFmtId="0" fontId="0" fillId="0" borderId="0" xfId="0" applyBorder="1" applyAlignment="1" applyProtection="1">
      <alignment horizontal="right"/>
      <protection/>
    </xf>
    <xf numFmtId="0" fontId="0" fillId="0" borderId="0" xfId="0" applyBorder="1" applyAlignment="1" applyProtection="1">
      <alignment horizontal="center"/>
      <protection/>
    </xf>
    <xf numFmtId="16" fontId="0" fillId="0" borderId="5" xfId="0" applyNumberFormat="1" applyBorder="1" applyAlignment="1" applyProtection="1">
      <alignment horizontal="right"/>
      <protection/>
    </xf>
    <xf numFmtId="0" fontId="9" fillId="0" borderId="5" xfId="0" applyFont="1" applyBorder="1" applyAlignment="1" applyProtection="1">
      <alignment/>
      <protection/>
    </xf>
    <xf numFmtId="16" fontId="0" fillId="0" borderId="0" xfId="0" applyNumberFormat="1" applyBorder="1" applyAlignment="1" applyProtection="1">
      <alignment horizontal="left"/>
      <protection/>
    </xf>
    <xf numFmtId="16" fontId="0" fillId="0" borderId="0" xfId="0" applyNumberFormat="1" applyBorder="1" applyAlignment="1" applyProtection="1">
      <alignment horizontal="right"/>
      <protection/>
    </xf>
    <xf numFmtId="0" fontId="9" fillId="0" borderId="0" xfId="0" applyFont="1" applyBorder="1" applyAlignment="1" applyProtection="1">
      <alignment/>
      <protection/>
    </xf>
    <xf numFmtId="0" fontId="0" fillId="0" borderId="0" xfId="0" applyBorder="1" applyAlignment="1" applyProtection="1">
      <alignment/>
      <protection/>
    </xf>
    <xf numFmtId="0" fontId="9" fillId="0" borderId="0" xfId="0" applyFont="1" applyBorder="1" applyAlignment="1" applyProtection="1">
      <alignment horizontal="center"/>
      <protection/>
    </xf>
    <xf numFmtId="16" fontId="0" fillId="0" borderId="5" xfId="0" applyNumberFormat="1" applyBorder="1" applyAlignment="1" applyProtection="1">
      <alignment horizontal="left"/>
      <protection/>
    </xf>
    <xf numFmtId="0" fontId="9" fillId="0" borderId="5" xfId="0" applyFont="1" applyBorder="1" applyAlignment="1" applyProtection="1">
      <alignment/>
      <protection/>
    </xf>
    <xf numFmtId="16" fontId="0" fillId="0" borderId="2" xfId="0" applyNumberFormat="1" applyBorder="1" applyAlignment="1" applyProtection="1">
      <alignment horizontal="left"/>
      <protection/>
    </xf>
    <xf numFmtId="16" fontId="0" fillId="0" borderId="2" xfId="0" applyNumberFormat="1" applyBorder="1" applyAlignment="1" applyProtection="1">
      <alignment horizontal="right"/>
      <protection/>
    </xf>
    <xf numFmtId="0" fontId="0" fillId="0" borderId="2" xfId="0" applyBorder="1" applyAlignment="1" applyProtection="1">
      <alignment/>
      <protection/>
    </xf>
    <xf numFmtId="0" fontId="0" fillId="0" borderId="0" xfId="0" applyAlignment="1" applyProtection="1">
      <alignment horizontal="right"/>
      <protection/>
    </xf>
    <xf numFmtId="0" fontId="0" fillId="0" borderId="5" xfId="0" applyFont="1" applyBorder="1" applyAlignment="1" applyProtection="1">
      <alignment horizontal="center"/>
      <protection/>
    </xf>
    <xf numFmtId="0" fontId="0" fillId="0" borderId="2" xfId="0" applyFont="1" applyBorder="1" applyAlignment="1" applyProtection="1">
      <alignment horizontal="center"/>
      <protection/>
    </xf>
    <xf numFmtId="0" fontId="0" fillId="0" borderId="0" xfId="0" applyFont="1" applyBorder="1" applyAlignment="1" applyProtection="1">
      <alignment horizontal="center"/>
      <protection/>
    </xf>
    <xf numFmtId="1" fontId="0" fillId="10" borderId="0" xfId="0" applyNumberFormat="1" applyFont="1" applyFill="1" applyBorder="1" applyAlignment="1" applyProtection="1">
      <alignment horizontal="center"/>
      <protection/>
    </xf>
    <xf numFmtId="1" fontId="0" fillId="10" borderId="2" xfId="0" applyNumberFormat="1" applyFont="1" applyFill="1" applyBorder="1" applyAlignment="1" applyProtection="1">
      <alignment horizontal="center"/>
      <protection/>
    </xf>
    <xf numFmtId="1" fontId="0" fillId="0" borderId="0" xfId="0" applyNumberFormat="1" applyFont="1" applyAlignment="1" applyProtection="1">
      <alignment horizontal="center"/>
      <protection/>
    </xf>
    <xf numFmtId="0" fontId="0" fillId="0" borderId="0" xfId="0" applyFont="1" applyAlignment="1" applyProtection="1">
      <alignment horizontal="center"/>
      <protection/>
    </xf>
    <xf numFmtId="0" fontId="0" fillId="10" borderId="5" xfId="0" applyFont="1" applyFill="1" applyBorder="1" applyAlignment="1" applyProtection="1">
      <alignment horizontal="center"/>
      <protection/>
    </xf>
    <xf numFmtId="0" fontId="0" fillId="10" borderId="0" xfId="0" applyFont="1" applyFill="1" applyBorder="1" applyAlignment="1" applyProtection="1">
      <alignment horizontal="center"/>
      <protection/>
    </xf>
    <xf numFmtId="0" fontId="0" fillId="10" borderId="2" xfId="0" applyFont="1" applyFill="1" applyBorder="1" applyAlignment="1" applyProtection="1">
      <alignment horizontal="center"/>
      <protection/>
    </xf>
    <xf numFmtId="0" fontId="0" fillId="0" borderId="6" xfId="0" applyFont="1" applyBorder="1" applyAlignment="1" applyProtection="1">
      <alignment horizontal="center"/>
      <protection/>
    </xf>
    <xf numFmtId="0" fontId="0" fillId="0" borderId="3" xfId="0" applyFont="1" applyBorder="1" applyAlignment="1" applyProtection="1">
      <alignment horizontal="center"/>
      <protection/>
    </xf>
    <xf numFmtId="173" fontId="9" fillId="10" borderId="6" xfId="0" applyNumberFormat="1" applyFont="1" applyFill="1" applyBorder="1" applyAlignment="1" applyProtection="1">
      <alignment horizontal="center"/>
      <protection/>
    </xf>
    <xf numFmtId="173" fontId="9" fillId="10" borderId="1" xfId="0" applyNumberFormat="1" applyFont="1" applyFill="1" applyBorder="1" applyAlignment="1" applyProtection="1">
      <alignment horizontal="center"/>
      <protection/>
    </xf>
    <xf numFmtId="173" fontId="9" fillId="10" borderId="3" xfId="0" applyNumberFormat="1" applyFont="1" applyFill="1" applyBorder="1" applyAlignment="1" applyProtection="1">
      <alignment horizontal="center"/>
      <protection/>
    </xf>
    <xf numFmtId="173" fontId="0" fillId="0" borderId="0" xfId="0" applyNumberFormat="1" applyFont="1" applyAlignment="1" applyProtection="1">
      <alignment horizontal="center"/>
      <protection/>
    </xf>
    <xf numFmtId="0" fontId="9" fillId="0" borderId="0" xfId="0" applyFont="1" applyAlignment="1" applyProtection="1">
      <alignment horizontal="center"/>
      <protection/>
    </xf>
    <xf numFmtId="0" fontId="0" fillId="0" borderId="1" xfId="0" applyBorder="1" applyAlignment="1" applyProtection="1">
      <alignment horizontal="center"/>
      <protection/>
    </xf>
    <xf numFmtId="0" fontId="0" fillId="0" borderId="3" xfId="0" applyBorder="1" applyAlignment="1" applyProtection="1">
      <alignment horizontal="center"/>
      <protection/>
    </xf>
    <xf numFmtId="0" fontId="9" fillId="0" borderId="2" xfId="0" applyFont="1" applyBorder="1" applyAlignment="1" applyProtection="1">
      <alignment horizontal="center"/>
      <protection/>
    </xf>
    <xf numFmtId="0" fontId="0" fillId="0" borderId="17" xfId="0" applyBorder="1" applyAlignment="1" applyProtection="1">
      <alignment horizontal="center"/>
      <protection/>
    </xf>
    <xf numFmtId="1" fontId="0" fillId="10" borderId="4" xfId="0" applyNumberFormat="1" applyFont="1" applyFill="1" applyBorder="1" applyAlignment="1" applyProtection="1">
      <alignment horizontal="center"/>
      <protection/>
    </xf>
    <xf numFmtId="1" fontId="0" fillId="10" borderId="7" xfId="0" applyNumberFormat="1" applyFont="1" applyFill="1" applyBorder="1" applyAlignment="1" applyProtection="1">
      <alignment horizontal="center"/>
      <protection/>
    </xf>
    <xf numFmtId="1" fontId="0" fillId="10" borderId="8" xfId="0" applyNumberFormat="1" applyFont="1" applyFill="1" applyBorder="1" applyAlignment="1" applyProtection="1">
      <alignment horizontal="center"/>
      <protection/>
    </xf>
    <xf numFmtId="0" fontId="0" fillId="0" borderId="0" xfId="0" applyBorder="1" applyAlignment="1" applyProtection="1">
      <alignment horizontal="center" vertical="center"/>
      <protection locked="0"/>
    </xf>
    <xf numFmtId="0" fontId="1" fillId="0" borderId="59" xfId="0" applyFont="1" applyBorder="1" applyAlignment="1" applyProtection="1">
      <alignment horizontal="center" vertical="center"/>
      <protection locked="0"/>
    </xf>
    <xf numFmtId="0" fontId="1" fillId="0" borderId="59" xfId="0" applyFont="1" applyBorder="1" applyAlignment="1" applyProtection="1">
      <alignment horizontal="left" vertical="center"/>
      <protection locked="0"/>
    </xf>
    <xf numFmtId="0" fontId="0" fillId="0" borderId="60" xfId="0" applyBorder="1" applyAlignment="1" applyProtection="1">
      <alignment horizontal="center" vertical="center"/>
      <protection locked="0"/>
    </xf>
    <xf numFmtId="0" fontId="11" fillId="0" borderId="61" xfId="0" applyFont="1" applyFill="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1" fillId="0" borderId="34" xfId="0" applyFont="1" applyBorder="1" applyAlignment="1" applyProtection="1">
      <alignment horizontal="left" vertical="center"/>
      <protection locked="0"/>
    </xf>
    <xf numFmtId="0" fontId="0" fillId="0" borderId="58" xfId="0" applyBorder="1" applyAlignment="1" applyProtection="1">
      <alignment horizontal="center" vertical="center"/>
      <protection locked="0"/>
    </xf>
    <xf numFmtId="0" fontId="11" fillId="0" borderId="35" xfId="0" applyFont="1"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0" xfId="0" applyAlignment="1" applyProtection="1">
      <alignment vertical="center"/>
      <protection locked="0"/>
    </xf>
    <xf numFmtId="0" fontId="1" fillId="0" borderId="62" xfId="0" applyFont="1" applyBorder="1" applyAlignment="1" applyProtection="1">
      <alignment horizontal="left" vertical="center"/>
      <protection locked="0"/>
    </xf>
    <xf numFmtId="173" fontId="0" fillId="0" borderId="0" xfId="0" applyNumberFormat="1" applyBorder="1" applyAlignment="1" applyProtection="1">
      <alignment horizontal="center" vertical="center"/>
      <protection locked="0"/>
    </xf>
    <xf numFmtId="0" fontId="8" fillId="0" borderId="63" xfId="0" applyFont="1" applyBorder="1" applyAlignment="1" applyProtection="1">
      <alignment horizontal="center" vertical="center"/>
      <protection locked="0"/>
    </xf>
    <xf numFmtId="0" fontId="8" fillId="0" borderId="64" xfId="0" applyFont="1" applyBorder="1" applyAlignment="1" applyProtection="1">
      <alignment horizontal="center" vertical="center"/>
      <protection locked="0"/>
    </xf>
    <xf numFmtId="0" fontId="8" fillId="0" borderId="58" xfId="0" applyFont="1" applyBorder="1" applyAlignment="1" applyProtection="1">
      <alignment horizontal="center" vertical="center"/>
      <protection locked="0"/>
    </xf>
    <xf numFmtId="0" fontId="0" fillId="0" borderId="57" xfId="0" applyBorder="1" applyAlignment="1" applyProtection="1">
      <alignment horizontal="center" vertical="center"/>
      <protection locked="0"/>
    </xf>
    <xf numFmtId="1" fontId="8" fillId="0" borderId="58" xfId="0" applyNumberFormat="1" applyFont="1" applyBorder="1" applyAlignment="1" applyProtection="1">
      <alignment horizontal="left" vertical="center"/>
      <protection locked="0"/>
    </xf>
    <xf numFmtId="1" fontId="9" fillId="0" borderId="8" xfId="0" applyNumberFormat="1" applyFont="1" applyBorder="1" applyAlignment="1" applyProtection="1">
      <alignment horizontal="center" vertical="center"/>
      <protection locked="0"/>
    </xf>
    <xf numFmtId="1" fontId="9" fillId="0" borderId="2" xfId="0" applyNumberFormat="1" applyFont="1" applyBorder="1" applyAlignment="1" applyProtection="1">
      <alignment horizontal="center" vertical="center"/>
      <protection locked="0"/>
    </xf>
    <xf numFmtId="1" fontId="9" fillId="0" borderId="3" xfId="0" applyNumberFormat="1" applyFont="1"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61" xfId="0" applyFont="1" applyBorder="1" applyAlignment="1" applyProtection="1">
      <alignment horizontal="center" vertical="center"/>
      <protection locked="0"/>
    </xf>
    <xf numFmtId="173" fontId="0" fillId="0" borderId="0" xfId="0" applyNumberFormat="1" applyAlignment="1" applyProtection="1">
      <alignment horizontal="center"/>
      <protection locked="0"/>
    </xf>
    <xf numFmtId="0" fontId="0" fillId="0" borderId="0" xfId="0" applyAlignment="1" applyProtection="1">
      <alignment vertical="center"/>
      <protection/>
    </xf>
    <xf numFmtId="173" fontId="0" fillId="0" borderId="0" xfId="0" applyNumberFormat="1" applyAlignment="1" applyProtection="1">
      <alignment horizontal="center" vertical="center"/>
      <protection/>
    </xf>
    <xf numFmtId="0" fontId="0" fillId="0" borderId="4" xfId="0" applyBorder="1" applyAlignment="1" applyProtection="1">
      <alignment horizontal="center" vertical="center"/>
      <protection/>
    </xf>
    <xf numFmtId="0" fontId="0" fillId="0" borderId="5" xfId="0" applyBorder="1" applyAlignment="1" applyProtection="1">
      <alignment horizontal="center" vertical="center"/>
      <protection/>
    </xf>
    <xf numFmtId="0" fontId="0" fillId="0" borderId="6" xfId="0" applyBorder="1" applyAlignment="1" applyProtection="1">
      <alignment horizontal="center" vertical="center"/>
      <protection/>
    </xf>
    <xf numFmtId="1" fontId="9" fillId="0" borderId="8" xfId="0" applyNumberFormat="1" applyFont="1" applyBorder="1" applyAlignment="1" applyProtection="1">
      <alignment horizontal="center" vertical="center"/>
      <protection/>
    </xf>
    <xf numFmtId="1" fontId="9" fillId="0" borderId="2" xfId="0" applyNumberFormat="1" applyFont="1" applyBorder="1" applyAlignment="1" applyProtection="1">
      <alignment horizontal="center" vertical="center"/>
      <protection/>
    </xf>
    <xf numFmtId="1" fontId="9" fillId="0" borderId="3" xfId="0" applyNumberFormat="1" applyFont="1" applyBorder="1" applyAlignment="1" applyProtection="1">
      <alignment horizontal="center" vertical="center"/>
      <protection/>
    </xf>
    <xf numFmtId="175" fontId="0" fillId="0" borderId="20" xfId="0" applyNumberFormat="1" applyBorder="1" applyAlignment="1">
      <alignment/>
    </xf>
    <xf numFmtId="175" fontId="0" fillId="0" borderId="0" xfId="0" applyNumberFormat="1" applyBorder="1" applyAlignment="1">
      <alignment/>
    </xf>
    <xf numFmtId="0" fontId="0" fillId="0" borderId="26" xfId="0" applyBorder="1" applyAlignment="1">
      <alignment horizontal="center"/>
    </xf>
    <xf numFmtId="0" fontId="0" fillId="0" borderId="65" xfId="0" applyNumberFormat="1" applyBorder="1" applyAlignment="1">
      <alignment/>
    </xf>
    <xf numFmtId="0" fontId="0" fillId="0" borderId="66" xfId="0" applyNumberFormat="1" applyBorder="1" applyAlignment="1">
      <alignment/>
    </xf>
    <xf numFmtId="0" fontId="0" fillId="0" borderId="0" xfId="0" applyNumberFormat="1" applyAlignment="1">
      <alignment/>
    </xf>
    <xf numFmtId="0" fontId="0" fillId="2" borderId="0" xfId="0" applyFont="1" applyFill="1" applyBorder="1" applyAlignment="1" applyProtection="1">
      <alignment horizontal="left"/>
      <protection locked="0"/>
    </xf>
    <xf numFmtId="1" fontId="0" fillId="2" borderId="0" xfId="0" applyNumberFormat="1" applyFill="1" applyBorder="1" applyAlignment="1" applyProtection="1">
      <alignment horizontal="center"/>
      <protection locked="0"/>
    </xf>
    <xf numFmtId="0" fontId="20" fillId="2" borderId="0" xfId="0" applyFont="1" applyFill="1" applyBorder="1" applyAlignment="1" applyProtection="1">
      <alignment horizontal="center"/>
      <protection locked="0"/>
    </xf>
    <xf numFmtId="0" fontId="0" fillId="2" borderId="2" xfId="0" applyFill="1" applyBorder="1" applyAlignment="1" applyProtection="1">
      <alignment/>
      <protection locked="0"/>
    </xf>
    <xf numFmtId="1" fontId="0" fillId="2" borderId="2" xfId="0" applyNumberFormat="1" applyFill="1" applyBorder="1" applyAlignment="1" applyProtection="1">
      <alignment horizontal="center"/>
      <protection locked="0"/>
    </xf>
    <xf numFmtId="0" fontId="0" fillId="2" borderId="1" xfId="0" applyFill="1" applyBorder="1" applyAlignment="1" applyProtection="1">
      <alignment/>
      <protection locked="0"/>
    </xf>
    <xf numFmtId="0" fontId="0" fillId="2" borderId="3" xfId="0" applyFill="1" applyBorder="1" applyAlignment="1" applyProtection="1">
      <alignment/>
      <protection locked="0"/>
    </xf>
    <xf numFmtId="0" fontId="0" fillId="2" borderId="0" xfId="0" applyFill="1" applyBorder="1" applyAlignment="1" applyProtection="1">
      <alignment horizontal="left"/>
      <protection locked="0"/>
    </xf>
    <xf numFmtId="0" fontId="0" fillId="2" borderId="2" xfId="0" applyFill="1" applyBorder="1" applyAlignment="1" applyProtection="1">
      <alignment horizontal="left"/>
      <protection locked="0"/>
    </xf>
    <xf numFmtId="173" fontId="0" fillId="2" borderId="0" xfId="0" applyNumberFormat="1" applyFont="1" applyFill="1" applyBorder="1" applyAlignment="1" applyProtection="1">
      <alignment horizontal="center"/>
      <protection locked="0"/>
    </xf>
    <xf numFmtId="173" fontId="0" fillId="2" borderId="5" xfId="0" applyNumberFormat="1" applyFont="1" applyFill="1" applyBorder="1" applyAlignment="1" applyProtection="1">
      <alignment horizontal="center"/>
      <protection locked="0"/>
    </xf>
    <xf numFmtId="173" fontId="0" fillId="2" borderId="0" xfId="0" applyNumberFormat="1" applyFill="1" applyBorder="1" applyAlignment="1" applyProtection="1">
      <alignment horizontal="center"/>
      <protection locked="0"/>
    </xf>
    <xf numFmtId="173" fontId="0" fillId="2" borderId="2" xfId="0" applyNumberFormat="1" applyFont="1" applyFill="1" applyBorder="1" applyAlignment="1" applyProtection="1">
      <alignment horizontal="center"/>
      <protection locked="0"/>
    </xf>
    <xf numFmtId="173" fontId="0" fillId="2" borderId="2" xfId="0" applyNumberFormat="1" applyFill="1" applyBorder="1" applyAlignment="1" applyProtection="1">
      <alignment horizontal="center"/>
      <protection locked="0"/>
    </xf>
    <xf numFmtId="0" fontId="0" fillId="2" borderId="5" xfId="0" applyFont="1" applyFill="1" applyBorder="1" applyAlignment="1" applyProtection="1">
      <alignment horizontal="left"/>
      <protection locked="0"/>
    </xf>
    <xf numFmtId="175" fontId="0" fillId="0" borderId="31" xfId="0" applyNumberFormat="1" applyBorder="1" applyAlignment="1">
      <alignment/>
    </xf>
    <xf numFmtId="175" fontId="0" fillId="0" borderId="32" xfId="0" applyNumberFormat="1" applyBorder="1" applyAlignment="1">
      <alignment/>
    </xf>
    <xf numFmtId="0" fontId="0" fillId="0" borderId="20" xfId="0" applyBorder="1" applyAlignment="1">
      <alignment horizontal="center"/>
    </xf>
    <xf numFmtId="0" fontId="0" fillId="0" borderId="67" xfId="0" applyBorder="1" applyAlignment="1">
      <alignment horizontal="center"/>
    </xf>
    <xf numFmtId="16" fontId="0" fillId="0" borderId="66" xfId="0" applyNumberFormat="1" applyBorder="1" applyAlignment="1">
      <alignment horizontal="center"/>
    </xf>
    <xf numFmtId="49" fontId="0" fillId="0" borderId="13" xfId="0" applyNumberFormat="1" applyBorder="1" applyAlignment="1">
      <alignment horizontal="center"/>
    </xf>
    <xf numFmtId="14" fontId="0" fillId="0" borderId="66" xfId="0" applyNumberFormat="1" applyBorder="1" applyAlignment="1">
      <alignment horizontal="center"/>
    </xf>
    <xf numFmtId="0" fontId="0" fillId="0" borderId="68" xfId="0" applyNumberFormat="1" applyBorder="1" applyAlignment="1">
      <alignment horizontal="center"/>
    </xf>
    <xf numFmtId="0" fontId="0" fillId="0" borderId="15" xfId="0" applyBorder="1" applyAlignment="1">
      <alignment horizontal="center"/>
    </xf>
    <xf numFmtId="0" fontId="0" fillId="0" borderId="66" xfId="0" applyBorder="1" applyAlignment="1">
      <alignment horizontal="center"/>
    </xf>
    <xf numFmtId="0" fontId="0" fillId="0" borderId="69" xfId="0" applyBorder="1" applyAlignment="1">
      <alignment horizontal="center"/>
    </xf>
    <xf numFmtId="0" fontId="0" fillId="0" borderId="14" xfId="0" applyBorder="1" applyAlignment="1">
      <alignment horizontal="center"/>
    </xf>
    <xf numFmtId="0" fontId="0" fillId="0" borderId="13" xfId="0" applyNumberFormat="1" applyBorder="1" applyAlignment="1">
      <alignment horizontal="center"/>
    </xf>
    <xf numFmtId="0" fontId="0" fillId="0" borderId="70" xfId="0" applyBorder="1" applyAlignment="1">
      <alignment horizontal="center"/>
    </xf>
    <xf numFmtId="16" fontId="0" fillId="0" borderId="71" xfId="0" applyNumberFormat="1" applyBorder="1" applyAlignment="1">
      <alignment horizontal="center"/>
    </xf>
    <xf numFmtId="0" fontId="20" fillId="2" borderId="0" xfId="0" applyFont="1" applyFill="1" applyBorder="1" applyAlignment="1" applyProtection="1">
      <alignment horizontal="left"/>
      <protection locked="0"/>
    </xf>
    <xf numFmtId="21" fontId="11" fillId="0" borderId="35" xfId="0" applyNumberFormat="1" applyFont="1" applyFill="1" applyBorder="1" applyAlignment="1" applyProtection="1">
      <alignment horizontal="center" vertical="center"/>
      <protection locked="0"/>
    </xf>
    <xf numFmtId="173" fontId="9" fillId="0" borderId="3" xfId="0" applyNumberFormat="1" applyFont="1" applyBorder="1" applyAlignment="1" applyProtection="1">
      <alignment horizontal="center" vertical="center"/>
      <protection/>
    </xf>
    <xf numFmtId="173" fontId="9" fillId="0" borderId="2" xfId="0" applyNumberFormat="1" applyFont="1" applyBorder="1" applyAlignment="1" applyProtection="1">
      <alignment horizontal="center" vertical="center"/>
      <protection/>
    </xf>
    <xf numFmtId="173" fontId="0" fillId="10" borderId="5" xfId="0" applyNumberFormat="1" applyFont="1" applyFill="1" applyBorder="1" applyAlignment="1" applyProtection="1">
      <alignment horizontal="center"/>
      <protection/>
    </xf>
    <xf numFmtId="173" fontId="0" fillId="10" borderId="6" xfId="0" applyNumberFormat="1" applyFont="1" applyFill="1" applyBorder="1" applyAlignment="1" applyProtection="1">
      <alignment horizontal="center"/>
      <protection/>
    </xf>
    <xf numFmtId="173" fontId="0" fillId="10" borderId="0" xfId="0" applyNumberFormat="1" applyFont="1" applyFill="1" applyBorder="1" applyAlignment="1" applyProtection="1">
      <alignment horizontal="center"/>
      <protection/>
    </xf>
    <xf numFmtId="173" fontId="0" fillId="10" borderId="1" xfId="0" applyNumberFormat="1" applyFont="1" applyFill="1" applyBorder="1" applyAlignment="1" applyProtection="1">
      <alignment horizontal="center"/>
      <protection/>
    </xf>
    <xf numFmtId="173" fontId="0" fillId="10" borderId="2" xfId="0" applyNumberFormat="1" applyFont="1" applyFill="1" applyBorder="1" applyAlignment="1" applyProtection="1">
      <alignment horizontal="center"/>
      <protection/>
    </xf>
    <xf numFmtId="173" fontId="0" fillId="10" borderId="3" xfId="0" applyNumberFormat="1" applyFont="1" applyFill="1" applyBorder="1" applyAlignment="1" applyProtection="1">
      <alignment horizontal="center"/>
      <protection/>
    </xf>
    <xf numFmtId="173" fontId="0" fillId="0" borderId="5" xfId="0" applyNumberFormat="1" applyBorder="1" applyAlignment="1" applyProtection="1">
      <alignment horizontal="center" vertical="center"/>
      <protection locked="0"/>
    </xf>
    <xf numFmtId="173" fontId="0" fillId="0" borderId="6" xfId="0" applyNumberFormat="1" applyBorder="1" applyAlignment="1" applyProtection="1">
      <alignment horizontal="center" vertical="center"/>
      <protection locked="0"/>
    </xf>
    <xf numFmtId="16" fontId="0" fillId="0" borderId="68" xfId="0" applyNumberFormat="1" applyBorder="1" applyAlignment="1">
      <alignment horizontal="center"/>
    </xf>
    <xf numFmtId="14" fontId="0" fillId="0" borderId="0" xfId="0" applyNumberFormat="1" applyAlignment="1">
      <alignment/>
    </xf>
    <xf numFmtId="0" fontId="10" fillId="0" borderId="0" xfId="0" applyFont="1" applyAlignment="1">
      <alignment horizontal="center"/>
    </xf>
    <xf numFmtId="2" fontId="0" fillId="0" borderId="0" xfId="0" applyNumberFormat="1" applyAlignment="1">
      <alignment horizontal="center"/>
    </xf>
    <xf numFmtId="45" fontId="0" fillId="0" borderId="0" xfId="0" applyNumberFormat="1" applyAlignment="1">
      <alignment horizontal="center"/>
    </xf>
    <xf numFmtId="49" fontId="0" fillId="0" borderId="0" xfId="0" applyNumberFormat="1" applyBorder="1" applyAlignment="1">
      <alignment horizontal="center" vertical="center"/>
    </xf>
    <xf numFmtId="49" fontId="0" fillId="0" borderId="0" xfId="0" applyNumberFormat="1" applyFont="1" applyBorder="1" applyAlignment="1">
      <alignment horizontal="center" vertical="center"/>
    </xf>
    <xf numFmtId="49" fontId="0" fillId="0" borderId="0" xfId="0" applyNumberFormat="1" applyFont="1" applyBorder="1" applyAlignment="1">
      <alignment horizontal="center"/>
    </xf>
    <xf numFmtId="49" fontId="0" fillId="0" borderId="0" xfId="0" applyNumberFormat="1" applyBorder="1" applyAlignment="1">
      <alignment horizontal="center"/>
    </xf>
    <xf numFmtId="49" fontId="0" fillId="0" borderId="0" xfId="0" applyNumberFormat="1" applyBorder="1" applyAlignment="1">
      <alignment/>
    </xf>
    <xf numFmtId="173" fontId="9" fillId="0" borderId="2" xfId="0" applyNumberFormat="1" applyFont="1" applyBorder="1" applyAlignment="1" applyProtection="1">
      <alignment horizontal="center" vertical="center"/>
      <protection locked="0"/>
    </xf>
    <xf numFmtId="173" fontId="9" fillId="0" borderId="3" xfId="0" applyNumberFormat="1" applyFont="1" applyBorder="1" applyAlignment="1" applyProtection="1">
      <alignment horizontal="center" vertical="center"/>
      <protection locked="0"/>
    </xf>
    <xf numFmtId="0" fontId="0" fillId="0" borderId="4" xfId="0" applyFill="1" applyBorder="1" applyAlignment="1" applyProtection="1">
      <alignment horizontal="center"/>
      <protection/>
    </xf>
    <xf numFmtId="0" fontId="0" fillId="0" borderId="6" xfId="0" applyFill="1" applyBorder="1" applyAlignment="1" applyProtection="1">
      <alignment/>
      <protection/>
    </xf>
    <xf numFmtId="0" fontId="0" fillId="0" borderId="0" xfId="0" applyFill="1" applyAlignment="1" applyProtection="1">
      <alignment horizontal="center"/>
      <protection/>
    </xf>
    <xf numFmtId="172" fontId="1" fillId="0" borderId="0" xfId="0" applyNumberFormat="1" applyFont="1" applyFill="1" applyAlignment="1" applyProtection="1">
      <alignment horizontal="center"/>
      <protection/>
    </xf>
    <xf numFmtId="0" fontId="4" fillId="0" borderId="35" xfId="0" applyFont="1" applyFill="1" applyBorder="1" applyAlignment="1" applyProtection="1">
      <alignment horizontal="left" vertical="center"/>
      <protection/>
    </xf>
    <xf numFmtId="172" fontId="1" fillId="0" borderId="11" xfId="0" applyNumberFormat="1" applyFont="1" applyFill="1" applyBorder="1" applyAlignment="1" applyProtection="1">
      <alignment horizontal="center"/>
      <protection/>
    </xf>
    <xf numFmtId="0" fontId="0" fillId="0" borderId="72" xfId="0" applyFill="1" applyBorder="1" applyAlignment="1" applyProtection="1">
      <alignment horizontal="center" vertical="center"/>
      <protection/>
    </xf>
    <xf numFmtId="172" fontId="11" fillId="0" borderId="73" xfId="0" applyNumberFormat="1" applyFont="1" applyFill="1" applyBorder="1" applyAlignment="1" applyProtection="1">
      <alignment horizontal="center" vertical="center"/>
      <protection/>
    </xf>
    <xf numFmtId="0" fontId="0" fillId="0" borderId="35" xfId="0" applyFill="1" applyBorder="1" applyAlignment="1" applyProtection="1">
      <alignment horizontal="center" vertical="center"/>
      <protection/>
    </xf>
    <xf numFmtId="172" fontId="5" fillId="0" borderId="11" xfId="0" applyNumberFormat="1" applyFont="1" applyFill="1" applyBorder="1" applyAlignment="1" applyProtection="1">
      <alignment horizontal="center" vertical="center"/>
      <protection/>
    </xf>
    <xf numFmtId="172" fontId="1" fillId="0" borderId="73" xfId="0" applyNumberFormat="1" applyFont="1" applyFill="1" applyBorder="1" applyAlignment="1" applyProtection="1">
      <alignment horizontal="center" vertical="center"/>
      <protection/>
    </xf>
    <xf numFmtId="172" fontId="1" fillId="0" borderId="11" xfId="0" applyNumberFormat="1" applyFont="1" applyFill="1" applyBorder="1" applyAlignment="1" applyProtection="1">
      <alignment horizontal="center" vertical="center"/>
      <protection/>
    </xf>
    <xf numFmtId="0" fontId="9" fillId="0" borderId="35" xfId="0" applyFont="1" applyFill="1" applyBorder="1" applyAlignment="1" applyProtection="1">
      <alignment horizontal="center" vertical="center"/>
      <protection/>
    </xf>
    <xf numFmtId="0" fontId="0" fillId="0" borderId="55" xfId="0" applyFill="1" applyBorder="1" applyAlignment="1" applyProtection="1">
      <alignment horizontal="center" vertical="center"/>
      <protection/>
    </xf>
    <xf numFmtId="172" fontId="7" fillId="0" borderId="56" xfId="0" applyNumberFormat="1" applyFont="1" applyFill="1" applyBorder="1" applyAlignment="1" applyProtection="1">
      <alignment horizontal="center" vertical="center"/>
      <protection/>
    </xf>
    <xf numFmtId="172" fontId="7" fillId="0" borderId="11" xfId="0" applyNumberFormat="1" applyFont="1" applyFill="1" applyBorder="1" applyAlignment="1" applyProtection="1">
      <alignment horizontal="center" vertical="center"/>
      <protection/>
    </xf>
    <xf numFmtId="0" fontId="0" fillId="0" borderId="74" xfId="0" applyFill="1" applyBorder="1" applyAlignment="1" applyProtection="1">
      <alignment horizontal="center" vertical="center"/>
      <protection/>
    </xf>
    <xf numFmtId="172" fontId="7" fillId="0" borderId="75"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0" fillId="2" borderId="6" xfId="0" applyFont="1" applyFill="1" applyBorder="1" applyAlignment="1" applyProtection="1">
      <alignment/>
      <protection locked="0"/>
    </xf>
    <xf numFmtId="0" fontId="0" fillId="0" borderId="7" xfId="0" applyFont="1" applyBorder="1" applyAlignment="1" applyProtection="1">
      <alignment horizontal="center"/>
      <protection/>
    </xf>
    <xf numFmtId="16" fontId="0" fillId="0" borderId="0" xfId="0" applyNumberFormat="1" applyFont="1" applyBorder="1" applyAlignment="1" applyProtection="1">
      <alignment horizontal="left"/>
      <protection/>
    </xf>
    <xf numFmtId="16" fontId="0" fillId="0" borderId="0" xfId="0" applyNumberFormat="1" applyFont="1" applyBorder="1" applyAlignment="1" applyProtection="1">
      <alignment horizontal="right"/>
      <protection/>
    </xf>
    <xf numFmtId="0" fontId="0" fillId="0" borderId="0" xfId="0" applyFont="1" applyBorder="1" applyAlignment="1" applyProtection="1">
      <alignment/>
      <protection/>
    </xf>
    <xf numFmtId="0" fontId="0" fillId="0" borderId="5" xfId="0" applyFont="1" applyBorder="1" applyAlignment="1" applyProtection="1">
      <alignment/>
      <protection locked="0"/>
    </xf>
    <xf numFmtId="0" fontId="0" fillId="11" borderId="5" xfId="0" applyFill="1" applyBorder="1" applyAlignment="1" applyProtection="1">
      <alignment horizontal="center"/>
      <protection locked="0"/>
    </xf>
    <xf numFmtId="0" fontId="0" fillId="11" borderId="0" xfId="0" applyFill="1" applyBorder="1" applyAlignment="1" applyProtection="1">
      <alignment horizontal="center"/>
      <protection locked="0"/>
    </xf>
    <xf numFmtId="0" fontId="0" fillId="11" borderId="0" xfId="0" applyFont="1" applyFill="1" applyBorder="1" applyAlignment="1" applyProtection="1">
      <alignment horizontal="center"/>
      <protection locked="0"/>
    </xf>
    <xf numFmtId="0" fontId="0" fillId="11" borderId="2" xfId="0" applyFont="1" applyFill="1" applyBorder="1" applyAlignment="1" applyProtection="1">
      <alignment horizontal="center"/>
      <protection locked="0"/>
    </xf>
    <xf numFmtId="0" fontId="0" fillId="11" borderId="5" xfId="0" applyFont="1" applyFill="1" applyBorder="1" applyAlignment="1" applyProtection="1">
      <alignment horizontal="center"/>
      <protection locked="0"/>
    </xf>
    <xf numFmtId="49" fontId="0" fillId="11" borderId="0" xfId="0" applyNumberFormat="1" applyFont="1" applyFill="1" applyBorder="1" applyAlignment="1" applyProtection="1">
      <alignment horizontal="center"/>
      <protection locked="0"/>
    </xf>
    <xf numFmtId="0" fontId="0" fillId="0" borderId="0" xfId="0" applyBorder="1" applyAlignment="1" applyProtection="1">
      <alignment vertical="center"/>
      <protection/>
    </xf>
    <xf numFmtId="0" fontId="0" fillId="0" borderId="0" xfId="0" applyFont="1" applyBorder="1" applyAlignment="1" applyProtection="1">
      <alignment horizontal="center" vertical="center"/>
      <protection locked="0"/>
    </xf>
    <xf numFmtId="0" fontId="2" fillId="0" borderId="5" xfId="0" applyFont="1" applyBorder="1" applyAlignment="1" applyProtection="1">
      <alignment horizontal="center"/>
      <protection/>
    </xf>
    <xf numFmtId="0" fontId="0" fillId="0" borderId="59" xfId="0" applyFont="1" applyBorder="1" applyAlignment="1" applyProtection="1">
      <alignment horizontal="center" vertical="center"/>
      <protection locked="0"/>
    </xf>
    <xf numFmtId="173" fontId="4" fillId="0" borderId="34" xfId="0" applyNumberFormat="1" applyFont="1" applyBorder="1" applyAlignment="1" applyProtection="1">
      <alignment horizontal="center" vertical="center"/>
      <protection/>
    </xf>
    <xf numFmtId="173" fontId="8" fillId="0" borderId="34" xfId="0" applyNumberFormat="1" applyFont="1" applyBorder="1" applyAlignment="1" applyProtection="1">
      <alignment horizontal="center" vertical="center"/>
      <protection/>
    </xf>
    <xf numFmtId="0" fontId="8" fillId="0" borderId="34" xfId="0" applyFont="1" applyBorder="1" applyAlignment="1" applyProtection="1">
      <alignment horizontal="center" vertical="center"/>
      <protection locked="0"/>
    </xf>
    <xf numFmtId="1" fontId="8" fillId="0" borderId="54" xfId="0" applyNumberFormat="1" applyFont="1" applyBorder="1" applyAlignment="1" applyProtection="1">
      <alignment horizontal="center" vertical="center"/>
      <protection/>
    </xf>
    <xf numFmtId="0" fontId="0" fillId="0" borderId="76" xfId="0" applyFont="1" applyBorder="1" applyAlignment="1" applyProtection="1">
      <alignment horizontal="center" vertical="center"/>
      <protection locked="0"/>
    </xf>
    <xf numFmtId="173" fontId="0" fillId="0" borderId="59" xfId="0" applyNumberFormat="1" applyFont="1" applyBorder="1" applyAlignment="1" applyProtection="1">
      <alignment horizontal="center" vertical="center"/>
      <protection locked="0"/>
    </xf>
    <xf numFmtId="0" fontId="0" fillId="0" borderId="77" xfId="0" applyFont="1" applyBorder="1" applyAlignment="1" applyProtection="1">
      <alignment horizontal="center" vertical="center"/>
      <protection locked="0"/>
    </xf>
    <xf numFmtId="0" fontId="0" fillId="0" borderId="60"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173" fontId="0" fillId="0" borderId="34" xfId="0" applyNumberFormat="1" applyFont="1" applyBorder="1" applyAlignment="1" applyProtection="1">
      <alignment horizontal="center" vertical="center"/>
      <protection locked="0"/>
    </xf>
    <xf numFmtId="0" fontId="0" fillId="0" borderId="78" xfId="0" applyFont="1" applyBorder="1" applyAlignment="1" applyProtection="1">
      <alignment horizontal="center" vertical="center"/>
      <protection locked="0"/>
    </xf>
    <xf numFmtId="0" fontId="0" fillId="0" borderId="58" xfId="0" applyFont="1" applyBorder="1" applyAlignment="1" applyProtection="1">
      <alignment horizontal="center" vertical="center"/>
      <protection locked="0"/>
    </xf>
    <xf numFmtId="0" fontId="0" fillId="0" borderId="79" xfId="0" applyFont="1" applyBorder="1" applyAlignment="1" applyProtection="1">
      <alignment horizontal="center" vertical="center"/>
      <protection locked="0"/>
    </xf>
    <xf numFmtId="0" fontId="1" fillId="0" borderId="62" xfId="0" applyFont="1" applyBorder="1" applyAlignment="1" applyProtection="1">
      <alignment horizontal="center" vertical="center"/>
      <protection locked="0"/>
    </xf>
    <xf numFmtId="0" fontId="0" fillId="0" borderId="62" xfId="0" applyFont="1" applyBorder="1" applyAlignment="1" applyProtection="1">
      <alignment horizontal="center" vertical="center"/>
      <protection locked="0"/>
    </xf>
    <xf numFmtId="173" fontId="0" fillId="0" borderId="62" xfId="0" applyNumberFormat="1" applyFont="1" applyBorder="1" applyAlignment="1" applyProtection="1">
      <alignment horizontal="center" vertical="center"/>
      <protection locked="0"/>
    </xf>
    <xf numFmtId="0" fontId="11" fillId="0" borderId="63" xfId="0" applyFont="1" applyBorder="1" applyAlignment="1" applyProtection="1">
      <alignment horizontal="center" vertical="center"/>
      <protection locked="0"/>
    </xf>
    <xf numFmtId="0" fontId="11" fillId="0" borderId="63" xfId="0" applyFont="1" applyBorder="1" applyAlignment="1" applyProtection="1">
      <alignment horizontal="left" vertical="center"/>
      <protection locked="0"/>
    </xf>
    <xf numFmtId="0" fontId="11" fillId="0" borderId="64" xfId="0" applyFont="1" applyBorder="1" applyAlignment="1" applyProtection="1">
      <alignment horizontal="center" vertical="center"/>
      <protection locked="0"/>
    </xf>
    <xf numFmtId="173" fontId="11" fillId="0" borderId="63" xfId="0" applyNumberFormat="1" applyFont="1" applyBorder="1" applyAlignment="1" applyProtection="1">
      <alignment horizontal="center" vertical="center"/>
      <protection locked="0"/>
    </xf>
    <xf numFmtId="0" fontId="11" fillId="0" borderId="80" xfId="0" applyFont="1" applyBorder="1" applyAlignment="1" applyProtection="1">
      <alignment horizontal="center" vertical="center"/>
      <protection locked="0"/>
    </xf>
    <xf numFmtId="0" fontId="11" fillId="0" borderId="58" xfId="0" applyFont="1" applyBorder="1" applyAlignment="1" applyProtection="1">
      <alignment horizontal="center" vertical="center"/>
      <protection locked="0"/>
    </xf>
    <xf numFmtId="0" fontId="11" fillId="0" borderId="34" xfId="0" applyFont="1" applyBorder="1" applyAlignment="1" applyProtection="1">
      <alignment horizontal="center" vertical="center"/>
      <protection locked="0"/>
    </xf>
    <xf numFmtId="182" fontId="0" fillId="0" borderId="34" xfId="0" applyNumberFormat="1" applyBorder="1" applyAlignment="1" applyProtection="1">
      <alignment horizontal="center" vertical="center"/>
      <protection/>
    </xf>
    <xf numFmtId="182" fontId="26" fillId="0" borderId="34" xfId="0" applyNumberFormat="1" applyFont="1" applyBorder="1" applyAlignment="1" applyProtection="1">
      <alignment horizontal="center" vertical="center"/>
      <protection/>
    </xf>
    <xf numFmtId="0" fontId="0" fillId="0" borderId="0" xfId="0" applyFont="1" applyBorder="1" applyAlignment="1" applyProtection="1">
      <alignment horizontal="left"/>
      <protection/>
    </xf>
    <xf numFmtId="0" fontId="0" fillId="11" borderId="5" xfId="0" applyFont="1" applyFill="1" applyBorder="1" applyAlignment="1" applyProtection="1">
      <alignment horizontal="left"/>
      <protection locked="0"/>
    </xf>
    <xf numFmtId="0" fontId="0" fillId="11" borderId="0" xfId="0" applyFont="1" applyFill="1" applyBorder="1" applyAlignment="1" applyProtection="1">
      <alignment horizontal="left"/>
      <protection locked="0"/>
    </xf>
    <xf numFmtId="173" fontId="0" fillId="11" borderId="0" xfId="0" applyNumberFormat="1" applyFont="1" applyFill="1" applyBorder="1" applyAlignment="1" applyProtection="1">
      <alignment horizontal="center"/>
      <protection locked="0"/>
    </xf>
    <xf numFmtId="0" fontId="0" fillId="11" borderId="0" xfId="0" applyFill="1" applyBorder="1" applyAlignment="1" applyProtection="1">
      <alignment horizontal="left"/>
      <protection locked="0"/>
    </xf>
    <xf numFmtId="173" fontId="0" fillId="11" borderId="0" xfId="0" applyNumberFormat="1" applyFill="1" applyBorder="1" applyAlignment="1" applyProtection="1">
      <alignment horizontal="center"/>
      <protection locked="0"/>
    </xf>
    <xf numFmtId="0" fontId="0" fillId="11" borderId="0" xfId="0" applyFill="1" applyBorder="1" applyAlignment="1" applyProtection="1">
      <alignment/>
      <protection locked="0"/>
    </xf>
    <xf numFmtId="173" fontId="0" fillId="11" borderId="2" xfId="0" applyNumberFormat="1" applyFont="1" applyFill="1" applyBorder="1" applyAlignment="1" applyProtection="1">
      <alignment horizontal="center"/>
      <protection locked="0"/>
    </xf>
    <xf numFmtId="0" fontId="0" fillId="11" borderId="2" xfId="0" applyFill="1" applyBorder="1" applyAlignment="1" applyProtection="1">
      <alignment horizontal="left"/>
      <protection locked="0"/>
    </xf>
    <xf numFmtId="173" fontId="0" fillId="11" borderId="2" xfId="0" applyNumberFormat="1" applyFill="1" applyBorder="1" applyAlignment="1" applyProtection="1">
      <alignment horizontal="center"/>
      <protection locked="0"/>
    </xf>
    <xf numFmtId="0" fontId="0" fillId="11" borderId="2" xfId="0" applyFill="1" applyBorder="1" applyAlignment="1" applyProtection="1">
      <alignment/>
      <protection locked="0"/>
    </xf>
    <xf numFmtId="1" fontId="0" fillId="11" borderId="5" xfId="0" applyNumberFormat="1" applyFont="1" applyFill="1" applyBorder="1" applyAlignment="1" applyProtection="1">
      <alignment horizontal="center"/>
      <protection locked="0"/>
    </xf>
    <xf numFmtId="0" fontId="0" fillId="11" borderId="5" xfId="0" applyFill="1" applyBorder="1" applyAlignment="1" applyProtection="1">
      <alignment horizontal="left"/>
      <protection locked="0"/>
    </xf>
    <xf numFmtId="1" fontId="0" fillId="11" borderId="5" xfId="0" applyNumberFormat="1" applyFill="1" applyBorder="1" applyAlignment="1" applyProtection="1">
      <alignment horizontal="center"/>
      <protection locked="0"/>
    </xf>
    <xf numFmtId="1" fontId="0" fillId="11" borderId="0" xfId="0" applyNumberFormat="1" applyFont="1" applyFill="1" applyBorder="1" applyAlignment="1" applyProtection="1">
      <alignment horizontal="center"/>
      <protection locked="0"/>
    </xf>
    <xf numFmtId="1" fontId="0" fillId="11" borderId="0" xfId="0" applyNumberFormat="1" applyFill="1" applyBorder="1" applyAlignment="1" applyProtection="1">
      <alignment horizontal="center"/>
      <protection locked="0"/>
    </xf>
    <xf numFmtId="1" fontId="0" fillId="11" borderId="2" xfId="0" applyNumberFormat="1" applyFont="1" applyFill="1" applyBorder="1" applyAlignment="1" applyProtection="1">
      <alignment horizontal="center"/>
      <protection locked="0"/>
    </xf>
    <xf numFmtId="173" fontId="0" fillId="11" borderId="5" xfId="0" applyNumberFormat="1" applyFont="1" applyFill="1" applyBorder="1" applyAlignment="1" applyProtection="1">
      <alignment horizontal="center"/>
      <protection locked="0"/>
    </xf>
    <xf numFmtId="173" fontId="0" fillId="11" borderId="5" xfId="0" applyNumberFormat="1" applyFill="1" applyBorder="1" applyAlignment="1" applyProtection="1">
      <alignment horizontal="center"/>
      <protection locked="0"/>
    </xf>
    <xf numFmtId="0" fontId="0" fillId="11" borderId="5" xfId="0" applyFill="1" applyBorder="1" applyAlignment="1" applyProtection="1">
      <alignment/>
      <protection locked="0"/>
    </xf>
    <xf numFmtId="0" fontId="0" fillId="11" borderId="6" xfId="0" applyFill="1" applyBorder="1" applyAlignment="1" applyProtection="1">
      <alignment/>
      <protection locked="0"/>
    </xf>
    <xf numFmtId="0" fontId="0" fillId="11" borderId="1" xfId="0" applyFill="1" applyBorder="1" applyAlignment="1" applyProtection="1">
      <alignment/>
      <protection locked="0"/>
    </xf>
    <xf numFmtId="1" fontId="0" fillId="11" borderId="0" xfId="0" applyNumberFormat="1" applyFill="1" applyBorder="1" applyAlignment="1">
      <alignment horizontal="center"/>
    </xf>
    <xf numFmtId="0" fontId="0" fillId="11" borderId="0" xfId="0" applyFill="1" applyBorder="1" applyAlignment="1">
      <alignment/>
    </xf>
    <xf numFmtId="0" fontId="0" fillId="11" borderId="2" xfId="0" applyFont="1" applyFill="1" applyBorder="1" applyAlignment="1" applyProtection="1">
      <alignment horizontal="left"/>
      <protection locked="0"/>
    </xf>
    <xf numFmtId="0" fontId="0" fillId="0" borderId="5" xfId="0" applyBorder="1" applyAlignment="1" applyProtection="1">
      <alignment/>
      <protection/>
    </xf>
    <xf numFmtId="0" fontId="0" fillId="2" borderId="5" xfId="0" applyFill="1" applyBorder="1" applyAlignment="1" applyProtection="1">
      <alignment horizontal="left"/>
      <protection locked="0"/>
    </xf>
    <xf numFmtId="0" fontId="20" fillId="2" borderId="6" xfId="0" applyFont="1" applyFill="1" applyBorder="1" applyAlignment="1" applyProtection="1">
      <alignment horizontal="center"/>
      <protection locked="0"/>
    </xf>
    <xf numFmtId="0" fontId="0" fillId="2" borderId="1" xfId="0" applyFill="1" applyBorder="1" applyAlignment="1" applyProtection="1">
      <alignment horizontal="center"/>
      <protection locked="0"/>
    </xf>
    <xf numFmtId="0" fontId="0" fillId="11" borderId="6" xfId="0" applyFill="1" applyBorder="1" applyAlignment="1" applyProtection="1">
      <alignment horizontal="center"/>
      <protection locked="0"/>
    </xf>
    <xf numFmtId="0" fontId="0" fillId="11" borderId="1" xfId="0" applyFill="1" applyBorder="1" applyAlignment="1" applyProtection="1">
      <alignment horizontal="center"/>
      <protection locked="0"/>
    </xf>
    <xf numFmtId="0" fontId="20" fillId="11" borderId="1" xfId="0" applyFont="1" applyFill="1" applyBorder="1" applyAlignment="1" applyProtection="1">
      <alignment horizontal="center"/>
      <protection locked="0"/>
    </xf>
    <xf numFmtId="0" fontId="20" fillId="11" borderId="3" xfId="0" applyFont="1" applyFill="1" applyBorder="1" applyAlignment="1" applyProtection="1">
      <alignment horizontal="center"/>
      <protection locked="0"/>
    </xf>
    <xf numFmtId="0" fontId="20" fillId="2" borderId="1" xfId="0" applyFont="1" applyFill="1" applyBorder="1" applyAlignment="1" applyProtection="1">
      <alignment horizontal="center"/>
      <protection locked="0"/>
    </xf>
    <xf numFmtId="173" fontId="8" fillId="0" borderId="55" xfId="0" applyNumberFormat="1" applyFont="1" applyBorder="1" applyAlignment="1" applyProtection="1">
      <alignment horizontal="center" vertical="center"/>
      <protection/>
    </xf>
    <xf numFmtId="1" fontId="8" fillId="0" borderId="55" xfId="0" applyNumberFormat="1" applyFont="1" applyBorder="1" applyAlignment="1" applyProtection="1">
      <alignment horizontal="center" vertical="center"/>
      <protection/>
    </xf>
    <xf numFmtId="42" fontId="0" fillId="2" borderId="9" xfId="0" applyNumberFormat="1" applyFill="1" applyBorder="1" applyAlignment="1">
      <alignment horizontal="center"/>
    </xf>
    <xf numFmtId="0" fontId="11" fillId="0" borderId="59" xfId="0" applyFont="1" applyBorder="1" applyAlignment="1" applyProtection="1">
      <alignment horizontal="center" vertical="center"/>
      <protection locked="0"/>
    </xf>
    <xf numFmtId="0" fontId="11" fillId="0" borderId="62" xfId="0" applyFont="1" applyBorder="1" applyAlignment="1" applyProtection="1">
      <alignment horizontal="center" vertical="center"/>
      <protection locked="0"/>
    </xf>
    <xf numFmtId="0" fontId="0" fillId="0" borderId="61" xfId="0" applyFont="1" applyBorder="1" applyAlignment="1" applyProtection="1">
      <alignment vertical="center"/>
      <protection locked="0"/>
    </xf>
    <xf numFmtId="0" fontId="0" fillId="0" borderId="59" xfId="0" applyFont="1" applyBorder="1" applyAlignment="1" applyProtection="1">
      <alignment vertical="center"/>
      <protection locked="0"/>
    </xf>
    <xf numFmtId="0" fontId="0" fillId="0" borderId="35" xfId="0" applyFont="1" applyBorder="1" applyAlignment="1" applyProtection="1">
      <alignment vertical="center"/>
      <protection locked="0"/>
    </xf>
    <xf numFmtId="0" fontId="0" fillId="0" borderId="34" xfId="0" applyFont="1" applyBorder="1" applyAlignment="1" applyProtection="1">
      <alignment vertical="center"/>
      <protection locked="0"/>
    </xf>
    <xf numFmtId="0" fontId="0" fillId="0" borderId="55"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64" xfId="0" applyFont="1" applyBorder="1" applyAlignment="1" applyProtection="1">
      <alignment vertical="center"/>
      <protection locked="0"/>
    </xf>
    <xf numFmtId="0" fontId="0" fillId="0" borderId="63" xfId="0" applyFont="1" applyBorder="1" applyAlignment="1" applyProtection="1">
      <alignment vertical="center"/>
      <protection locked="0"/>
    </xf>
    <xf numFmtId="173" fontId="0" fillId="0" borderId="76" xfId="0" applyNumberFormat="1" applyFont="1" applyBorder="1" applyAlignment="1" applyProtection="1">
      <alignment vertical="center"/>
      <protection locked="0"/>
    </xf>
    <xf numFmtId="173" fontId="0" fillId="0" borderId="59" xfId="0" applyNumberFormat="1" applyFont="1" applyBorder="1" applyAlignment="1" applyProtection="1">
      <alignment vertical="center"/>
      <protection locked="0"/>
    </xf>
    <xf numFmtId="173" fontId="0" fillId="0" borderId="35" xfId="0" applyNumberFormat="1" applyFont="1" applyBorder="1" applyAlignment="1" applyProtection="1">
      <alignment vertical="center"/>
      <protection locked="0"/>
    </xf>
    <xf numFmtId="173" fontId="0" fillId="0" borderId="34" xfId="0" applyNumberFormat="1" applyFont="1" applyBorder="1" applyAlignment="1" applyProtection="1">
      <alignment vertical="center"/>
      <protection locked="0"/>
    </xf>
    <xf numFmtId="173" fontId="0" fillId="0" borderId="61" xfId="0" applyNumberFormat="1" applyFont="1" applyBorder="1" applyAlignment="1" applyProtection="1">
      <alignment vertical="center"/>
      <protection locked="0"/>
    </xf>
    <xf numFmtId="173" fontId="0" fillId="0" borderId="62" xfId="0" applyNumberFormat="1" applyFont="1" applyBorder="1" applyAlignment="1" applyProtection="1">
      <alignment vertical="center"/>
      <protection locked="0"/>
    </xf>
    <xf numFmtId="173" fontId="0" fillId="0" borderId="72" xfId="0" applyNumberFormat="1" applyFont="1" applyBorder="1" applyAlignment="1" applyProtection="1">
      <alignment vertical="center"/>
      <protection locked="0"/>
    </xf>
    <xf numFmtId="173" fontId="0" fillId="0" borderId="0" xfId="0" applyNumberFormat="1" applyFont="1" applyBorder="1" applyAlignment="1" applyProtection="1">
      <alignment vertical="center"/>
      <protection locked="0"/>
    </xf>
    <xf numFmtId="0" fontId="0" fillId="0" borderId="7"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173" fontId="0" fillId="0" borderId="0" xfId="0" applyNumberFormat="1" applyFont="1" applyBorder="1" applyAlignment="1" applyProtection="1">
      <alignment horizontal="center" vertical="center"/>
      <protection locked="0"/>
    </xf>
    <xf numFmtId="42" fontId="0" fillId="2" borderId="0" xfId="0" applyNumberFormat="1" applyFill="1" applyBorder="1" applyAlignment="1">
      <alignment horizontal="center"/>
    </xf>
    <xf numFmtId="176" fontId="0" fillId="2" borderId="0" xfId="0" applyNumberFormat="1" applyFill="1" applyBorder="1" applyAlignment="1">
      <alignment horizontal="center"/>
    </xf>
    <xf numFmtId="42" fontId="0" fillId="0" borderId="0" xfId="0" applyNumberFormat="1" applyAlignment="1">
      <alignment/>
    </xf>
    <xf numFmtId="0" fontId="9" fillId="2" borderId="0" xfId="0" applyFont="1" applyFill="1" applyBorder="1" applyAlignment="1" applyProtection="1">
      <alignment horizontal="center"/>
      <protection locked="0"/>
    </xf>
    <xf numFmtId="1" fontId="9" fillId="10" borderId="0" xfId="0" applyNumberFormat="1" applyFont="1" applyFill="1" applyBorder="1" applyAlignment="1" applyProtection="1">
      <alignment horizontal="center"/>
      <protection/>
    </xf>
    <xf numFmtId="1" fontId="9" fillId="2" borderId="0" xfId="0" applyNumberFormat="1" applyFont="1" applyFill="1" applyBorder="1" applyAlignment="1" applyProtection="1">
      <alignment horizontal="center"/>
      <protection locked="0"/>
    </xf>
    <xf numFmtId="0" fontId="20" fillId="0" borderId="35" xfId="0" applyFont="1" applyBorder="1" applyAlignment="1" applyProtection="1">
      <alignment vertical="center"/>
      <protection locked="0"/>
    </xf>
    <xf numFmtId="0" fontId="20" fillId="0" borderId="55" xfId="0" applyFont="1" applyBorder="1" applyAlignment="1" applyProtection="1">
      <alignment vertical="center"/>
      <protection locked="0"/>
    </xf>
    <xf numFmtId="1" fontId="0" fillId="0" borderId="0" xfId="0" applyNumberFormat="1" applyFont="1" applyBorder="1" applyAlignment="1">
      <alignment horizontal="center"/>
    </xf>
    <xf numFmtId="1" fontId="0" fillId="0" borderId="25" xfId="0" applyNumberFormat="1" applyFont="1" applyBorder="1" applyAlignment="1">
      <alignment horizontal="center"/>
    </xf>
    <xf numFmtId="0" fontId="0" fillId="0" borderId="26" xfId="0" applyFont="1" applyBorder="1" applyAlignment="1">
      <alignment horizontal="left"/>
    </xf>
    <xf numFmtId="1" fontId="0" fillId="2" borderId="25" xfId="0" applyNumberFormat="1" applyFont="1" applyFill="1" applyBorder="1" applyAlignment="1" applyProtection="1">
      <alignment horizontal="center"/>
      <protection locked="0"/>
    </xf>
    <xf numFmtId="0" fontId="0" fillId="2" borderId="26" xfId="0" applyFont="1" applyFill="1" applyBorder="1" applyAlignment="1" applyProtection="1">
      <alignment horizontal="left"/>
      <protection locked="0"/>
    </xf>
    <xf numFmtId="0" fontId="0" fillId="2" borderId="26" xfId="0" applyFill="1" applyBorder="1" applyAlignment="1" applyProtection="1">
      <alignment horizontal="left"/>
      <protection locked="0"/>
    </xf>
    <xf numFmtId="1" fontId="0" fillId="2" borderId="29" xfId="0" applyNumberFormat="1" applyFont="1" applyFill="1" applyBorder="1" applyAlignment="1" applyProtection="1">
      <alignment horizontal="center"/>
      <protection locked="0"/>
    </xf>
    <xf numFmtId="0" fontId="0" fillId="2" borderId="30" xfId="0" applyFont="1" applyFill="1" applyBorder="1" applyAlignment="1" applyProtection="1">
      <alignment horizontal="left"/>
      <protection locked="0"/>
    </xf>
    <xf numFmtId="1" fontId="0" fillId="2" borderId="81" xfId="0" applyNumberFormat="1" applyFont="1" applyFill="1" applyBorder="1" applyAlignment="1" applyProtection="1">
      <alignment horizontal="center"/>
      <protection locked="0"/>
    </xf>
    <xf numFmtId="0" fontId="0" fillId="2" borderId="82" xfId="0" applyFill="1" applyBorder="1" applyAlignment="1" applyProtection="1">
      <alignment horizontal="left"/>
      <protection locked="0"/>
    </xf>
    <xf numFmtId="1" fontId="0" fillId="11" borderId="29" xfId="0" applyNumberFormat="1" applyFont="1" applyFill="1" applyBorder="1" applyAlignment="1" applyProtection="1">
      <alignment horizontal="center"/>
      <protection locked="0"/>
    </xf>
    <xf numFmtId="0" fontId="0" fillId="11" borderId="30" xfId="0" applyFill="1" applyBorder="1" applyAlignment="1" applyProtection="1">
      <alignment horizontal="left"/>
      <protection locked="0"/>
    </xf>
    <xf numFmtId="1" fontId="0" fillId="11" borderId="25" xfId="0" applyNumberFormat="1" applyFont="1" applyFill="1" applyBorder="1" applyAlignment="1" applyProtection="1">
      <alignment horizontal="center"/>
      <protection locked="0"/>
    </xf>
    <xf numFmtId="0" fontId="0" fillId="11" borderId="26" xfId="0" applyFill="1" applyBorder="1" applyAlignment="1" applyProtection="1">
      <alignment horizontal="left"/>
      <protection locked="0"/>
    </xf>
    <xf numFmtId="0" fontId="0" fillId="2" borderId="30" xfId="0" applyFill="1" applyBorder="1" applyAlignment="1" applyProtection="1">
      <alignment horizontal="left"/>
      <protection locked="0"/>
    </xf>
    <xf numFmtId="1" fontId="0" fillId="2" borderId="81" xfId="0" applyNumberFormat="1" applyFill="1" applyBorder="1" applyAlignment="1" applyProtection="1">
      <alignment horizontal="center"/>
      <protection locked="0"/>
    </xf>
    <xf numFmtId="1" fontId="0" fillId="2" borderId="7" xfId="0" applyNumberFormat="1" applyFont="1" applyFill="1" applyBorder="1" applyAlignment="1" applyProtection="1">
      <alignment horizontal="center"/>
      <protection locked="0"/>
    </xf>
    <xf numFmtId="0" fontId="0" fillId="2" borderId="1" xfId="0" applyFont="1" applyFill="1" applyBorder="1" applyAlignment="1" applyProtection="1">
      <alignment horizontal="left"/>
      <protection locked="0"/>
    </xf>
    <xf numFmtId="0" fontId="0" fillId="2" borderId="1" xfId="0" applyFill="1" applyBorder="1" applyAlignment="1" applyProtection="1">
      <alignment horizontal="left"/>
      <protection locked="0"/>
    </xf>
    <xf numFmtId="1" fontId="0" fillId="11" borderId="4" xfId="0" applyNumberFormat="1" applyFont="1" applyFill="1" applyBorder="1" applyAlignment="1" applyProtection="1">
      <alignment horizontal="center"/>
      <protection locked="0"/>
    </xf>
    <xf numFmtId="0" fontId="0" fillId="2" borderId="6" xfId="0" applyFont="1" applyFill="1" applyBorder="1" applyAlignment="1" applyProtection="1">
      <alignment horizontal="left"/>
      <protection locked="0"/>
    </xf>
    <xf numFmtId="1" fontId="0" fillId="11" borderId="7" xfId="0" applyNumberFormat="1" applyFont="1" applyFill="1" applyBorder="1" applyAlignment="1" applyProtection="1">
      <alignment horizontal="center"/>
      <protection locked="0"/>
    </xf>
    <xf numFmtId="0" fontId="0" fillId="2" borderId="3" xfId="0" applyFill="1" applyBorder="1" applyAlignment="1" applyProtection="1">
      <alignment horizontal="left"/>
      <protection locked="0"/>
    </xf>
    <xf numFmtId="0" fontId="0" fillId="11" borderId="6" xfId="0" applyFill="1" applyBorder="1" applyAlignment="1" applyProtection="1">
      <alignment horizontal="left"/>
      <protection locked="0"/>
    </xf>
    <xf numFmtId="0" fontId="0" fillId="11" borderId="1" xfId="0" applyFill="1" applyBorder="1" applyAlignment="1" applyProtection="1">
      <alignment horizontal="left"/>
      <protection locked="0"/>
    </xf>
    <xf numFmtId="1" fontId="0" fillId="2" borderId="4" xfId="0" applyNumberFormat="1" applyFont="1" applyFill="1" applyBorder="1" applyAlignment="1" applyProtection="1">
      <alignment horizontal="center"/>
      <protection locked="0"/>
    </xf>
    <xf numFmtId="0" fontId="0" fillId="2" borderId="6" xfId="0" applyFill="1" applyBorder="1" applyAlignment="1" applyProtection="1">
      <alignment horizontal="left"/>
      <protection locked="0"/>
    </xf>
    <xf numFmtId="1" fontId="0" fillId="2" borderId="8" xfId="0" applyNumberFormat="1" applyFill="1" applyBorder="1" applyAlignment="1" applyProtection="1">
      <alignment horizontal="center"/>
      <protection locked="0"/>
    </xf>
    <xf numFmtId="0" fontId="0" fillId="0" borderId="7" xfId="0" applyFont="1" applyBorder="1" applyAlignment="1">
      <alignment horizontal="left"/>
    </xf>
    <xf numFmtId="0" fontId="0" fillId="2" borderId="7" xfId="0" applyFont="1" applyFill="1" applyBorder="1" applyAlignment="1" applyProtection="1">
      <alignment horizontal="left"/>
      <protection locked="0"/>
    </xf>
    <xf numFmtId="0" fontId="0" fillId="2" borderId="7" xfId="0" applyFill="1" applyBorder="1" applyAlignment="1" applyProtection="1">
      <alignment horizontal="left"/>
      <protection locked="0"/>
    </xf>
    <xf numFmtId="0" fontId="0" fillId="2" borderId="4" xfId="0" applyFont="1" applyFill="1" applyBorder="1" applyAlignment="1" applyProtection="1">
      <alignment horizontal="left"/>
      <protection locked="0"/>
    </xf>
    <xf numFmtId="0" fontId="0" fillId="2" borderId="8" xfId="0" applyFill="1" applyBorder="1" applyAlignment="1" applyProtection="1">
      <alignment horizontal="left"/>
      <protection locked="0"/>
    </xf>
    <xf numFmtId="0" fontId="0" fillId="11" borderId="4" xfId="0" applyFill="1" applyBorder="1" applyAlignment="1" applyProtection="1">
      <alignment horizontal="left"/>
      <protection locked="0"/>
    </xf>
    <xf numFmtId="0" fontId="0" fillId="11" borderId="7" xfId="0" applyFill="1" applyBorder="1" applyAlignment="1" applyProtection="1">
      <alignment horizontal="left"/>
      <protection locked="0"/>
    </xf>
    <xf numFmtId="0" fontId="0" fillId="2" borderId="4" xfId="0" applyFill="1" applyBorder="1" applyAlignment="1" applyProtection="1">
      <alignment horizontal="left"/>
      <protection locked="0"/>
    </xf>
    <xf numFmtId="1" fontId="0" fillId="2" borderId="8" xfId="0" applyNumberFormat="1" applyFont="1" applyFill="1" applyBorder="1" applyAlignment="1" applyProtection="1">
      <alignment horizontal="center"/>
      <protection locked="0"/>
    </xf>
    <xf numFmtId="1" fontId="0" fillId="2" borderId="1" xfId="0" applyNumberFormat="1" applyFont="1" applyFill="1" applyBorder="1" applyAlignment="1" applyProtection="1">
      <alignment horizontal="center"/>
      <protection locked="0"/>
    </xf>
    <xf numFmtId="1" fontId="0" fillId="11" borderId="6" xfId="0" applyNumberFormat="1" applyFont="1" applyFill="1" applyBorder="1" applyAlignment="1" applyProtection="1">
      <alignment horizontal="center"/>
      <protection locked="0"/>
    </xf>
    <xf numFmtId="1" fontId="0" fillId="11" borderId="1" xfId="0" applyNumberFormat="1" applyFont="1" applyFill="1" applyBorder="1" applyAlignment="1" applyProtection="1">
      <alignment horizontal="center"/>
      <protection locked="0"/>
    </xf>
    <xf numFmtId="0" fontId="0" fillId="2" borderId="1" xfId="0" applyFont="1" applyFill="1" applyBorder="1" applyAlignment="1" applyProtection="1">
      <alignment horizontal="center"/>
      <protection locked="0"/>
    </xf>
    <xf numFmtId="1" fontId="0" fillId="11" borderId="8" xfId="0" applyNumberFormat="1" applyFont="1" applyFill="1" applyBorder="1" applyAlignment="1" applyProtection="1">
      <alignment horizontal="center"/>
      <protection locked="0"/>
    </xf>
    <xf numFmtId="0" fontId="0" fillId="11" borderId="3" xfId="0" applyFill="1" applyBorder="1" applyAlignment="1" applyProtection="1">
      <alignment/>
      <protection locked="0"/>
    </xf>
    <xf numFmtId="1" fontId="0" fillId="2" borderId="6" xfId="0" applyNumberFormat="1" applyFont="1" applyFill="1" applyBorder="1" applyAlignment="1" applyProtection="1">
      <alignment horizontal="center"/>
      <protection locked="0"/>
    </xf>
    <xf numFmtId="0" fontId="0" fillId="11" borderId="6" xfId="0" applyFont="1" applyFill="1" applyBorder="1" applyAlignment="1" applyProtection="1">
      <alignment horizontal="center"/>
      <protection locked="0"/>
    </xf>
    <xf numFmtId="0" fontId="0" fillId="11" borderId="1" xfId="0" applyFont="1" applyFill="1" applyBorder="1" applyAlignment="1" applyProtection="1">
      <alignment horizontal="center"/>
      <protection locked="0"/>
    </xf>
    <xf numFmtId="0" fontId="0" fillId="11" borderId="3" xfId="0" applyFont="1" applyFill="1" applyBorder="1" applyAlignment="1" applyProtection="1">
      <alignment horizontal="center"/>
      <protection locked="0"/>
    </xf>
    <xf numFmtId="0" fontId="0" fillId="2" borderId="3" xfId="0" applyFill="1" applyBorder="1" applyAlignment="1" applyProtection="1">
      <alignment horizontal="center"/>
      <protection locked="0"/>
    </xf>
    <xf numFmtId="1" fontId="0" fillId="2" borderId="7" xfId="0" applyNumberFormat="1" applyFill="1" applyBorder="1" applyAlignment="1" applyProtection="1">
      <alignment horizontal="center"/>
      <protection locked="0"/>
    </xf>
    <xf numFmtId="1" fontId="0" fillId="11" borderId="4" xfId="0" applyNumberFormat="1" applyFill="1" applyBorder="1" applyAlignment="1" applyProtection="1">
      <alignment horizontal="center"/>
      <protection locked="0"/>
    </xf>
    <xf numFmtId="1" fontId="0" fillId="11" borderId="7" xfId="0" applyNumberFormat="1" applyFill="1" applyBorder="1" applyAlignment="1" applyProtection="1">
      <alignment horizontal="center"/>
      <protection locked="0"/>
    </xf>
    <xf numFmtId="1" fontId="0" fillId="11" borderId="8" xfId="0" applyNumberFormat="1" applyFill="1" applyBorder="1" applyAlignment="1" applyProtection="1">
      <alignment horizontal="center"/>
      <protection locked="0"/>
    </xf>
    <xf numFmtId="0" fontId="0" fillId="11" borderId="8" xfId="0" applyFill="1" applyBorder="1" applyAlignment="1" applyProtection="1">
      <alignment horizontal="center"/>
      <protection locked="0"/>
    </xf>
    <xf numFmtId="14" fontId="11" fillId="0" borderId="59" xfId="0" applyNumberFormat="1" applyFont="1" applyBorder="1" applyAlignment="1" applyProtection="1">
      <alignment horizontal="center" vertical="center"/>
      <protection locked="0"/>
    </xf>
    <xf numFmtId="0" fontId="0" fillId="12" borderId="72" xfId="0" applyFill="1" applyBorder="1" applyAlignment="1" applyProtection="1">
      <alignment horizontal="center" vertical="center"/>
      <protection/>
    </xf>
    <xf numFmtId="172" fontId="11" fillId="12" borderId="73" xfId="0" applyNumberFormat="1" applyFont="1" applyFill="1" applyBorder="1" applyAlignment="1" applyProtection="1">
      <alignment horizontal="center" vertical="center"/>
      <protection/>
    </xf>
    <xf numFmtId="0" fontId="0" fillId="12" borderId="35" xfId="0" applyFill="1" applyBorder="1" applyAlignment="1" applyProtection="1">
      <alignment horizontal="center" vertical="center"/>
      <protection/>
    </xf>
    <xf numFmtId="172" fontId="5" fillId="12" borderId="11" xfId="0" applyNumberFormat="1" applyFont="1" applyFill="1" applyBorder="1" applyAlignment="1" applyProtection="1">
      <alignment horizontal="center" vertical="center"/>
      <protection/>
    </xf>
    <xf numFmtId="172" fontId="1" fillId="12" borderId="73" xfId="0" applyNumberFormat="1" applyFont="1" applyFill="1" applyBorder="1" applyAlignment="1" applyProtection="1">
      <alignment horizontal="center" vertical="center"/>
      <protection/>
    </xf>
    <xf numFmtId="172" fontId="1" fillId="12" borderId="11" xfId="0" applyNumberFormat="1" applyFont="1" applyFill="1" applyBorder="1" applyAlignment="1" applyProtection="1">
      <alignment horizontal="center" vertical="center"/>
      <protection/>
    </xf>
    <xf numFmtId="17" fontId="0" fillId="0" borderId="13" xfId="0" applyNumberFormat="1" applyBorder="1" applyAlignment="1">
      <alignment horizontal="center"/>
    </xf>
    <xf numFmtId="16" fontId="0" fillId="0" borderId="13" xfId="0" applyNumberFormat="1" applyBorder="1" applyAlignment="1">
      <alignment horizontal="center"/>
    </xf>
    <xf numFmtId="182" fontId="27" fillId="0" borderId="34" xfId="0" applyNumberFormat="1" applyFont="1" applyBorder="1" applyAlignment="1" applyProtection="1">
      <alignment horizontal="left" vertical="center"/>
      <protection locked="0"/>
    </xf>
    <xf numFmtId="0" fontId="0" fillId="0" borderId="5" xfId="0" applyFont="1" applyBorder="1" applyAlignment="1" applyProtection="1">
      <alignment horizontal="left"/>
      <protection/>
    </xf>
    <xf numFmtId="0" fontId="0" fillId="0" borderId="0" xfId="0" applyFont="1" applyAlignment="1" applyProtection="1">
      <alignment horizontal="left"/>
      <protection/>
    </xf>
    <xf numFmtId="182" fontId="27" fillId="0" borderId="59" xfId="0" applyNumberFormat="1" applyFont="1" applyBorder="1" applyAlignment="1" applyProtection="1">
      <alignment horizontal="left" vertical="center"/>
      <protection locked="0"/>
    </xf>
    <xf numFmtId="182" fontId="27" fillId="0" borderId="62" xfId="0" applyNumberFormat="1" applyFont="1" applyBorder="1" applyAlignment="1" applyProtection="1">
      <alignment horizontal="left" vertical="center"/>
      <protection locked="0"/>
    </xf>
    <xf numFmtId="182" fontId="0" fillId="0" borderId="63" xfId="0" applyNumberFormat="1" applyFont="1" applyBorder="1" applyAlignment="1" applyProtection="1">
      <alignment horizontal="left" vertical="center"/>
      <protection locked="0"/>
    </xf>
    <xf numFmtId="0" fontId="9" fillId="0" borderId="54" xfId="0" applyFont="1" applyBorder="1" applyAlignment="1" applyProtection="1">
      <alignment horizontal="left" vertical="center"/>
      <protection/>
    </xf>
    <xf numFmtId="182" fontId="0" fillId="0" borderId="34" xfId="0" applyNumberFormat="1" applyFont="1" applyBorder="1" applyAlignment="1" applyProtection="1">
      <alignment horizontal="center" vertical="center"/>
      <protection/>
    </xf>
    <xf numFmtId="0" fontId="0" fillId="0" borderId="0" xfId="0" applyFont="1" applyAlignment="1" applyProtection="1">
      <alignment horizontal="left"/>
      <protection locked="0"/>
    </xf>
    <xf numFmtId="0" fontId="0" fillId="4" borderId="72" xfId="0" applyFill="1" applyBorder="1" applyAlignment="1" applyProtection="1">
      <alignment horizontal="center" vertical="center"/>
      <protection/>
    </xf>
    <xf numFmtId="172" fontId="1" fillId="4" borderId="73" xfId="0" applyNumberFormat="1" applyFont="1" applyFill="1" applyBorder="1" applyAlignment="1" applyProtection="1">
      <alignment horizontal="center" vertical="center"/>
      <protection/>
    </xf>
    <xf numFmtId="0" fontId="9" fillId="4" borderId="35" xfId="0" applyFont="1" applyFill="1" applyBorder="1" applyAlignment="1" applyProtection="1">
      <alignment horizontal="center" vertical="center"/>
      <protection/>
    </xf>
    <xf numFmtId="172" fontId="1" fillId="4" borderId="11" xfId="0" applyNumberFormat="1" applyFont="1" applyFill="1" applyBorder="1" applyAlignment="1" applyProtection="1">
      <alignment horizontal="center" vertical="center"/>
      <protection/>
    </xf>
    <xf numFmtId="0" fontId="0" fillId="4" borderId="35" xfId="0" applyFill="1" applyBorder="1" applyAlignment="1" applyProtection="1">
      <alignment horizontal="center" vertical="center"/>
      <protection/>
    </xf>
    <xf numFmtId="0" fontId="0" fillId="12" borderId="6" xfId="0" applyFont="1" applyFill="1" applyBorder="1" applyAlignment="1" applyProtection="1">
      <alignment/>
      <protection locked="0"/>
    </xf>
    <xf numFmtId="16" fontId="9" fillId="0" borderId="66" xfId="0" applyNumberFormat="1" applyFont="1" applyBorder="1" applyAlignment="1">
      <alignment horizontal="center"/>
    </xf>
    <xf numFmtId="0" fontId="28" fillId="0" borderId="5" xfId="0" applyFont="1" applyBorder="1" applyAlignment="1" applyProtection="1">
      <alignment horizontal="left"/>
      <protection/>
    </xf>
    <xf numFmtId="0" fontId="28" fillId="0" borderId="0" xfId="0" applyFont="1" applyAlignment="1" applyProtection="1">
      <alignment horizontal="left"/>
      <protection/>
    </xf>
    <xf numFmtId="0" fontId="29" fillId="0" borderId="34" xfId="0" applyFont="1" applyBorder="1" applyAlignment="1" applyProtection="1">
      <alignment horizontal="left" vertical="center"/>
      <protection/>
    </xf>
    <xf numFmtId="21" fontId="26" fillId="0" borderId="60" xfId="0" applyNumberFormat="1" applyFont="1" applyBorder="1" applyAlignment="1" applyProtection="1">
      <alignment horizontal="left" vertical="center"/>
      <protection locked="0"/>
    </xf>
    <xf numFmtId="0" fontId="26" fillId="0" borderId="58" xfId="0" applyFont="1" applyBorder="1" applyAlignment="1" applyProtection="1">
      <alignment horizontal="left" vertical="center"/>
      <protection locked="0"/>
    </xf>
    <xf numFmtId="21" fontId="26" fillId="0" borderId="58" xfId="0" applyNumberFormat="1" applyFont="1" applyBorder="1" applyAlignment="1" applyProtection="1">
      <alignment horizontal="left" vertical="center"/>
      <protection locked="0"/>
    </xf>
    <xf numFmtId="0" fontId="26" fillId="0" borderId="60" xfId="0" applyFont="1" applyBorder="1" applyAlignment="1" applyProtection="1">
      <alignment horizontal="left" vertical="center"/>
      <protection locked="0"/>
    </xf>
    <xf numFmtId="21" fontId="26" fillId="0" borderId="83" xfId="0" applyNumberFormat="1" applyFont="1" applyBorder="1" applyAlignment="1" applyProtection="1">
      <alignment horizontal="left" vertical="center"/>
      <protection locked="0"/>
    </xf>
    <xf numFmtId="0" fontId="26" fillId="0" borderId="84" xfId="0" applyFont="1" applyBorder="1" applyAlignment="1" applyProtection="1">
      <alignment horizontal="left" vertical="center"/>
      <protection locked="0"/>
    </xf>
    <xf numFmtId="0" fontId="30" fillId="0" borderId="56" xfId="0" applyFont="1" applyBorder="1" applyAlignment="1" applyProtection="1">
      <alignment horizontal="left" vertical="center"/>
      <protection/>
    </xf>
    <xf numFmtId="182" fontId="31" fillId="0" borderId="59" xfId="0" applyNumberFormat="1" applyFont="1" applyBorder="1" applyAlignment="1" applyProtection="1">
      <alignment horizontal="left" vertical="center"/>
      <protection locked="0"/>
    </xf>
    <xf numFmtId="182" fontId="31" fillId="0" borderId="34" xfId="0" applyNumberFormat="1" applyFont="1" applyBorder="1" applyAlignment="1" applyProtection="1">
      <alignment horizontal="left" vertical="center"/>
      <protection locked="0"/>
    </xf>
    <xf numFmtId="182" fontId="31" fillId="0" borderId="62" xfId="0" applyNumberFormat="1" applyFont="1" applyBorder="1" applyAlignment="1" applyProtection="1">
      <alignment horizontal="left" vertical="center"/>
      <protection locked="0"/>
    </xf>
    <xf numFmtId="182" fontId="26" fillId="0" borderId="63" xfId="0" applyNumberFormat="1" applyFont="1" applyBorder="1" applyAlignment="1" applyProtection="1">
      <alignment horizontal="left" vertical="center"/>
      <protection locked="0"/>
    </xf>
    <xf numFmtId="0" fontId="30" fillId="0" borderId="54" xfId="0" applyFont="1" applyBorder="1" applyAlignment="1" applyProtection="1">
      <alignment horizontal="left" vertical="center"/>
      <protection/>
    </xf>
    <xf numFmtId="0" fontId="26" fillId="0" borderId="0" xfId="0" applyFont="1" applyAlignment="1" applyProtection="1">
      <alignment horizontal="left"/>
      <protection locked="0"/>
    </xf>
    <xf numFmtId="0" fontId="26" fillId="0" borderId="6" xfId="0" applyFont="1" applyBorder="1" applyAlignment="1" applyProtection="1">
      <alignment horizontal="left"/>
      <protection/>
    </xf>
    <xf numFmtId="0" fontId="32" fillId="0" borderId="0" xfId="0" applyFont="1" applyAlignment="1" applyProtection="1">
      <alignment horizontal="left"/>
      <protection/>
    </xf>
    <xf numFmtId="173" fontId="30" fillId="0" borderId="56" xfId="0" applyNumberFormat="1" applyFont="1" applyBorder="1" applyAlignment="1" applyProtection="1">
      <alignment horizontal="left" vertical="center"/>
      <protection/>
    </xf>
    <xf numFmtId="0" fontId="26" fillId="0" borderId="12" xfId="0" applyFont="1" applyBorder="1" applyAlignment="1" applyProtection="1">
      <alignment/>
      <protection/>
    </xf>
    <xf numFmtId="0" fontId="32" fillId="0" borderId="0" xfId="0" applyFont="1" applyAlignment="1" applyProtection="1">
      <alignment/>
      <protection/>
    </xf>
    <xf numFmtId="0" fontId="29" fillId="0" borderId="36" xfId="0" applyFont="1" applyBorder="1" applyAlignment="1" applyProtection="1">
      <alignment vertical="center"/>
      <protection/>
    </xf>
    <xf numFmtId="21" fontId="26" fillId="0" borderId="59" xfId="0" applyNumberFormat="1" applyFont="1" applyBorder="1" applyAlignment="1" applyProtection="1">
      <alignment vertical="center"/>
      <protection locked="0"/>
    </xf>
    <xf numFmtId="0" fontId="26" fillId="0" borderId="34" xfId="0" applyFont="1" applyBorder="1" applyAlignment="1" applyProtection="1">
      <alignment vertical="center"/>
      <protection locked="0"/>
    </xf>
    <xf numFmtId="0" fontId="26" fillId="0" borderId="59" xfId="0" applyFont="1" applyBorder="1" applyAlignment="1" applyProtection="1">
      <alignment vertical="center"/>
      <protection locked="0"/>
    </xf>
    <xf numFmtId="21" fontId="26" fillId="0" borderId="34" xfId="0" applyNumberFormat="1" applyFont="1" applyBorder="1" applyAlignment="1" applyProtection="1">
      <alignment vertical="center"/>
      <protection locked="0"/>
    </xf>
    <xf numFmtId="173" fontId="30" fillId="0" borderId="56" xfId="0" applyNumberFormat="1" applyFont="1" applyBorder="1" applyAlignment="1" applyProtection="1">
      <alignment vertical="center"/>
      <protection/>
    </xf>
    <xf numFmtId="182" fontId="26" fillId="0" borderId="11" xfId="0" applyNumberFormat="1" applyFont="1" applyBorder="1" applyAlignment="1" applyProtection="1">
      <alignment vertical="center"/>
      <protection/>
    </xf>
    <xf numFmtId="182" fontId="31" fillId="0" borderId="62" xfId="0" applyNumberFormat="1" applyFont="1" applyBorder="1" applyAlignment="1" applyProtection="1">
      <alignment vertical="center"/>
      <protection locked="0"/>
    </xf>
    <xf numFmtId="182" fontId="31" fillId="0" borderId="34" xfId="0" applyNumberFormat="1" applyFont="1" applyBorder="1" applyAlignment="1" applyProtection="1">
      <alignment vertical="center"/>
      <protection locked="0"/>
    </xf>
    <xf numFmtId="182" fontId="31" fillId="0" borderId="59" xfId="0" applyNumberFormat="1" applyFont="1" applyBorder="1" applyAlignment="1" applyProtection="1">
      <alignment vertical="center"/>
      <protection locked="0"/>
    </xf>
    <xf numFmtId="182" fontId="26" fillId="0" borderId="63" xfId="0" applyNumberFormat="1" applyFont="1" applyBorder="1" applyAlignment="1" applyProtection="1">
      <alignment vertical="center"/>
      <protection locked="0"/>
    </xf>
    <xf numFmtId="0" fontId="30" fillId="0" borderId="54" xfId="0" applyFont="1" applyBorder="1" applyAlignment="1" applyProtection="1">
      <alignment vertical="center"/>
      <protection/>
    </xf>
    <xf numFmtId="0" fontId="26" fillId="0" borderId="0" xfId="0" applyFont="1" applyAlignment="1" applyProtection="1">
      <alignment/>
      <protection locked="0"/>
    </xf>
    <xf numFmtId="0" fontId="0" fillId="12" borderId="1" xfId="0" applyFont="1" applyFill="1" applyBorder="1" applyAlignment="1" applyProtection="1">
      <alignment/>
      <protection locked="0"/>
    </xf>
    <xf numFmtId="182" fontId="9" fillId="10" borderId="5" xfId="0" applyNumberFormat="1" applyFont="1" applyFill="1" applyBorder="1" applyAlignment="1" applyProtection="1">
      <alignment horizontal="center"/>
      <protection/>
    </xf>
    <xf numFmtId="182" fontId="9" fillId="10" borderId="0" xfId="0" applyNumberFormat="1" applyFont="1" applyFill="1" applyBorder="1" applyAlignment="1" applyProtection="1">
      <alignment horizontal="center"/>
      <protection/>
    </xf>
    <xf numFmtId="182" fontId="9" fillId="10" borderId="2" xfId="0" applyNumberFormat="1" applyFont="1" applyFill="1" applyBorder="1" applyAlignment="1" applyProtection="1">
      <alignment horizontal="center"/>
      <protection/>
    </xf>
    <xf numFmtId="182" fontId="0" fillId="10" borderId="5" xfId="0" applyNumberFormat="1" applyFont="1" applyFill="1" applyBorder="1" applyAlignment="1" applyProtection="1">
      <alignment horizontal="center"/>
      <protection/>
    </xf>
    <xf numFmtId="9" fontId="0" fillId="10" borderId="5" xfId="0" applyNumberFormat="1" applyFont="1" applyFill="1" applyBorder="1" applyAlignment="1" applyProtection="1">
      <alignment horizontal="center"/>
      <protection/>
    </xf>
    <xf numFmtId="0" fontId="9" fillId="0" borderId="5" xfId="0" applyFont="1" applyBorder="1" applyAlignment="1" applyProtection="1">
      <alignment horizontal="center"/>
      <protection/>
    </xf>
    <xf numFmtId="9" fontId="0" fillId="10" borderId="0" xfId="0" applyNumberFormat="1" applyFont="1" applyFill="1" applyBorder="1" applyAlignment="1" applyProtection="1">
      <alignment horizontal="center"/>
      <protection/>
    </xf>
    <xf numFmtId="182" fontId="0" fillId="10" borderId="0" xfId="0" applyNumberFormat="1" applyFont="1" applyFill="1" applyBorder="1" applyAlignment="1" applyProtection="1">
      <alignment horizontal="center"/>
      <protection/>
    </xf>
    <xf numFmtId="9" fontId="0" fillId="10" borderId="2" xfId="0" applyNumberFormat="1" applyFont="1" applyFill="1" applyBorder="1" applyAlignment="1" applyProtection="1">
      <alignment horizontal="center"/>
      <protection/>
    </xf>
    <xf numFmtId="182" fontId="0" fillId="10" borderId="2" xfId="0" applyNumberFormat="1" applyFont="1" applyFill="1" applyBorder="1" applyAlignment="1" applyProtection="1">
      <alignment horizontal="center"/>
      <protection/>
    </xf>
    <xf numFmtId="9" fontId="0" fillId="10" borderId="6" xfId="0" applyNumberFormat="1" applyFont="1" applyFill="1" applyBorder="1" applyAlignment="1" applyProtection="1">
      <alignment horizontal="center"/>
      <protection/>
    </xf>
    <xf numFmtId="9" fontId="0" fillId="10" borderId="1" xfId="0" applyNumberFormat="1" applyFont="1" applyFill="1" applyBorder="1" applyAlignment="1" applyProtection="1">
      <alignment horizontal="center"/>
      <protection/>
    </xf>
    <xf numFmtId="9" fontId="0" fillId="10" borderId="3" xfId="0" applyNumberFormat="1" applyFont="1" applyFill="1" applyBorder="1" applyAlignment="1" applyProtection="1">
      <alignment horizontal="center"/>
      <protection/>
    </xf>
    <xf numFmtId="0" fontId="0" fillId="0" borderId="17" xfId="0" applyFont="1" applyBorder="1" applyAlignment="1" applyProtection="1">
      <alignment horizontal="center"/>
      <protection/>
    </xf>
    <xf numFmtId="9" fontId="0" fillId="5" borderId="0" xfId="0" applyNumberFormat="1" applyFont="1" applyFill="1" applyBorder="1" applyAlignment="1" applyProtection="1">
      <alignment horizontal="center"/>
      <protection/>
    </xf>
    <xf numFmtId="173" fontId="9" fillId="5" borderId="4" xfId="0" applyNumberFormat="1" applyFont="1" applyFill="1" applyBorder="1" applyAlignment="1" applyProtection="1">
      <alignment horizontal="center"/>
      <protection locked="0"/>
    </xf>
    <xf numFmtId="173" fontId="9" fillId="5" borderId="7" xfId="0" applyNumberFormat="1" applyFont="1" applyFill="1" applyBorder="1" applyAlignment="1" applyProtection="1">
      <alignment horizontal="center"/>
      <protection locked="0"/>
    </xf>
    <xf numFmtId="173" fontId="9" fillId="5" borderId="8" xfId="0" applyNumberFormat="1" applyFont="1" applyFill="1" applyBorder="1" applyAlignment="1" applyProtection="1">
      <alignment horizontal="center"/>
      <protection locked="0"/>
    </xf>
    <xf numFmtId="0" fontId="9" fillId="0" borderId="8" xfId="0" applyFont="1" applyBorder="1" applyAlignment="1" applyProtection="1">
      <alignment horizontal="center"/>
      <protection locked="0"/>
    </xf>
    <xf numFmtId="185" fontId="0" fillId="0" borderId="0" xfId="0" applyNumberFormat="1" applyFont="1" applyAlignment="1" applyProtection="1">
      <alignment horizontal="center"/>
      <protection/>
    </xf>
    <xf numFmtId="10" fontId="0" fillId="0" borderId="0" xfId="0" applyNumberFormat="1" applyFont="1" applyAlignment="1" applyProtection="1">
      <alignment horizontal="center"/>
      <protection/>
    </xf>
    <xf numFmtId="0" fontId="0" fillId="13" borderId="34" xfId="0" applyFont="1" applyFill="1" applyBorder="1" applyAlignment="1" applyProtection="1">
      <alignment vertical="center"/>
      <protection locked="0"/>
    </xf>
    <xf numFmtId="0" fontId="0" fillId="4" borderId="1" xfId="0" applyFont="1" applyFill="1" applyBorder="1" applyAlignment="1" applyProtection="1">
      <alignment/>
      <protection locked="0"/>
    </xf>
    <xf numFmtId="172" fontId="11" fillId="4" borderId="73" xfId="0" applyNumberFormat="1" applyFont="1" applyFill="1" applyBorder="1" applyAlignment="1" applyProtection="1">
      <alignment horizontal="center" vertical="center"/>
      <protection/>
    </xf>
    <xf numFmtId="172" fontId="5" fillId="4" borderId="11" xfId="0" applyNumberFormat="1" applyFont="1" applyFill="1" applyBorder="1" applyAlignment="1" applyProtection="1">
      <alignment horizontal="center" vertical="center"/>
      <protection/>
    </xf>
    <xf numFmtId="187" fontId="0" fillId="0" borderId="0" xfId="0" applyNumberFormat="1" applyFont="1" applyAlignment="1" applyProtection="1">
      <alignment horizontal="center"/>
      <protection/>
    </xf>
    <xf numFmtId="0" fontId="9" fillId="12" borderId="35" xfId="0" applyFont="1" applyFill="1" applyBorder="1" applyAlignment="1" applyProtection="1">
      <alignment horizontal="center" vertical="center"/>
      <protection/>
    </xf>
    <xf numFmtId="0" fontId="0" fillId="3" borderId="1" xfId="0" applyFont="1" applyFill="1" applyBorder="1" applyAlignment="1" applyProtection="1">
      <alignment horizontal="left"/>
      <protection locked="0"/>
    </xf>
    <xf numFmtId="0" fontId="0" fillId="3" borderId="1" xfId="0" applyFont="1" applyFill="1" applyBorder="1" applyAlignment="1" applyProtection="1">
      <alignment horizontal="center"/>
      <protection locked="0"/>
    </xf>
    <xf numFmtId="16" fontId="9" fillId="0" borderId="68" xfId="0" applyNumberFormat="1" applyFont="1" applyBorder="1" applyAlignment="1">
      <alignment horizontal="center"/>
    </xf>
    <xf numFmtId="0" fontId="0" fillId="0" borderId="64" xfId="0" applyFont="1" applyBorder="1" applyAlignment="1" applyProtection="1">
      <alignment horizontal="center" vertical="center"/>
      <protection locked="0"/>
    </xf>
    <xf numFmtId="0" fontId="16" fillId="4" borderId="85" xfId="0" applyFont="1" applyFill="1" applyBorder="1" applyAlignment="1">
      <alignment horizontal="center" vertical="center"/>
    </xf>
    <xf numFmtId="0" fontId="16" fillId="4" borderId="86" xfId="0" applyFont="1" applyFill="1" applyBorder="1" applyAlignment="1">
      <alignment horizontal="center" vertical="center"/>
    </xf>
    <xf numFmtId="0" fontId="16" fillId="4" borderId="87" xfId="0" applyFont="1" applyFill="1" applyBorder="1" applyAlignment="1">
      <alignment horizontal="center" vertical="center"/>
    </xf>
    <xf numFmtId="0" fontId="15" fillId="5" borderId="14" xfId="0" applyFont="1" applyFill="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45" fontId="14" fillId="0" borderId="7" xfId="0" applyNumberFormat="1" applyFont="1" applyFill="1" applyBorder="1" applyAlignment="1">
      <alignment horizontal="left" vertical="center"/>
    </xf>
    <xf numFmtId="0" fontId="0" fillId="0" borderId="0" xfId="0" applyAlignment="1">
      <alignment vertical="center"/>
    </xf>
    <xf numFmtId="0" fontId="14" fillId="0" borderId="7" xfId="0" applyFont="1" applyBorder="1" applyAlignment="1">
      <alignment horizontal="left" vertical="center"/>
    </xf>
    <xf numFmtId="0" fontId="0" fillId="0" borderId="0" xfId="0" applyAlignment="1">
      <alignment horizontal="left" vertical="center"/>
    </xf>
    <xf numFmtId="20" fontId="9" fillId="0" borderId="54" xfId="0" applyNumberFormat="1" applyFont="1" applyBorder="1" applyAlignment="1" applyProtection="1">
      <alignment horizontal="left" vertical="center"/>
      <protection/>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trainingstijd</a:t>
            </a:r>
          </a:p>
        </c:rich>
      </c:tx>
      <c:layout/>
      <c:spPr>
        <a:noFill/>
        <a:ln>
          <a:noFill/>
        </a:ln>
      </c:spPr>
    </c:title>
    <c:plotArea>
      <c:layout/>
      <c:barChart>
        <c:barDir val="col"/>
        <c:grouping val="clustered"/>
        <c:varyColors val="0"/>
        <c:ser>
          <c:idx val="1"/>
          <c:order val="0"/>
          <c:tx>
            <c:strRef>
              <c:f>jaarplan!$N$1:$N$3</c:f>
              <c:strCache>
                <c:ptCount val="1"/>
                <c:pt idx="0">
                  <c:v>kwantiteit time reeel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jaarplan!$B$4:$B$55</c:f>
              <c:strCache>
                <c:ptCount val="52"/>
                <c:pt idx="0">
                  <c:v>40112</c:v>
                </c:pt>
                <c:pt idx="1">
                  <c:v>40119</c:v>
                </c:pt>
                <c:pt idx="2">
                  <c:v>40126</c:v>
                </c:pt>
                <c:pt idx="3">
                  <c:v>40133</c:v>
                </c:pt>
                <c:pt idx="4">
                  <c:v>40140</c:v>
                </c:pt>
                <c:pt idx="5">
                  <c:v>40147</c:v>
                </c:pt>
                <c:pt idx="6">
                  <c:v>40154</c:v>
                </c:pt>
                <c:pt idx="7">
                  <c:v>40161</c:v>
                </c:pt>
                <c:pt idx="8">
                  <c:v>40168</c:v>
                </c:pt>
                <c:pt idx="9">
                  <c:v>40175</c:v>
                </c:pt>
                <c:pt idx="10">
                  <c:v>40182</c:v>
                </c:pt>
                <c:pt idx="11">
                  <c:v>40189</c:v>
                </c:pt>
                <c:pt idx="12">
                  <c:v>40196</c:v>
                </c:pt>
                <c:pt idx="13">
                  <c:v>40203</c:v>
                </c:pt>
                <c:pt idx="14">
                  <c:v>40210</c:v>
                </c:pt>
                <c:pt idx="15">
                  <c:v>40217</c:v>
                </c:pt>
                <c:pt idx="16">
                  <c:v>40224</c:v>
                </c:pt>
                <c:pt idx="17">
                  <c:v>40231</c:v>
                </c:pt>
                <c:pt idx="18">
                  <c:v>40238</c:v>
                </c:pt>
                <c:pt idx="19">
                  <c:v>40245</c:v>
                </c:pt>
                <c:pt idx="20">
                  <c:v>40252</c:v>
                </c:pt>
                <c:pt idx="21">
                  <c:v>40259</c:v>
                </c:pt>
                <c:pt idx="22">
                  <c:v>40266</c:v>
                </c:pt>
                <c:pt idx="23">
                  <c:v>40273</c:v>
                </c:pt>
                <c:pt idx="24">
                  <c:v>40280</c:v>
                </c:pt>
                <c:pt idx="25">
                  <c:v>40287</c:v>
                </c:pt>
                <c:pt idx="26">
                  <c:v>40294</c:v>
                </c:pt>
                <c:pt idx="27">
                  <c:v>40301</c:v>
                </c:pt>
                <c:pt idx="28">
                  <c:v>40308</c:v>
                </c:pt>
                <c:pt idx="29">
                  <c:v>40315</c:v>
                </c:pt>
                <c:pt idx="30">
                  <c:v>40322</c:v>
                </c:pt>
                <c:pt idx="31">
                  <c:v>40329</c:v>
                </c:pt>
                <c:pt idx="32">
                  <c:v>40336</c:v>
                </c:pt>
                <c:pt idx="33">
                  <c:v>40343</c:v>
                </c:pt>
                <c:pt idx="34">
                  <c:v>40350</c:v>
                </c:pt>
                <c:pt idx="35">
                  <c:v>40357</c:v>
                </c:pt>
                <c:pt idx="36">
                  <c:v>40364</c:v>
                </c:pt>
                <c:pt idx="37">
                  <c:v>40371</c:v>
                </c:pt>
                <c:pt idx="38">
                  <c:v>40378</c:v>
                </c:pt>
                <c:pt idx="39">
                  <c:v>40385</c:v>
                </c:pt>
                <c:pt idx="40">
                  <c:v>40392</c:v>
                </c:pt>
                <c:pt idx="41">
                  <c:v>40399</c:v>
                </c:pt>
                <c:pt idx="42">
                  <c:v>40406</c:v>
                </c:pt>
                <c:pt idx="43">
                  <c:v>40413</c:v>
                </c:pt>
                <c:pt idx="44">
                  <c:v>40420</c:v>
                </c:pt>
                <c:pt idx="45">
                  <c:v>40427</c:v>
                </c:pt>
                <c:pt idx="46">
                  <c:v>40434</c:v>
                </c:pt>
                <c:pt idx="47">
                  <c:v>40441</c:v>
                </c:pt>
                <c:pt idx="48">
                  <c:v>40448</c:v>
                </c:pt>
                <c:pt idx="49">
                  <c:v>40455</c:v>
                </c:pt>
                <c:pt idx="50">
                  <c:v>40462</c:v>
                </c:pt>
                <c:pt idx="51">
                  <c:v>40469</c:v>
                </c:pt>
              </c:strCache>
            </c:strRef>
          </c:cat>
          <c:val>
            <c:numRef>
              <c:f>jaarplan!$N$4:$N$55</c:f>
              <c:numCache>
                <c:ptCount val="52"/>
                <c:pt idx="0">
                  <c:v>0.5743055555555555</c:v>
                </c:pt>
                <c:pt idx="1">
                  <c:v>0.6611111111111112</c:v>
                </c:pt>
                <c:pt idx="2">
                  <c:v>0.6284722222222222</c:v>
                </c:pt>
                <c:pt idx="3">
                  <c:v>0.4743055555555556</c:v>
                </c:pt>
                <c:pt idx="4">
                  <c:v>0.5472222222222223</c:v>
                </c:pt>
                <c:pt idx="5">
                  <c:v>0.2777777777777778</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er>
        <c:axId val="65933337"/>
        <c:axId val="56529122"/>
      </c:barChart>
      <c:lineChart>
        <c:grouping val="standard"/>
        <c:varyColors val="0"/>
        <c:ser>
          <c:idx val="0"/>
          <c:order val="1"/>
          <c:tx>
            <c:strRef>
              <c:f>jaarplan!$M$1:$M$3</c:f>
              <c:strCache>
                <c:ptCount val="1"/>
                <c:pt idx="0">
                  <c:v>kwantiteit time doel</c:v>
                </c:pt>
              </c:strCache>
            </c:strRef>
          </c:tx>
          <c:extLst>
            <c:ext xmlns:c14="http://schemas.microsoft.com/office/drawing/2007/8/2/chart" uri="{6F2FDCE9-48DA-4B69-8628-5D25D57E5C99}">
              <c14:invertSolidFillFmt>
                <c14:spPr>
                  <a:solidFill>
                    <a:srgbClr val="000000"/>
                  </a:solidFill>
                </c14:spPr>
              </c14:invertSolidFillFmt>
            </c:ext>
          </c:extLst>
          <c:cat>
            <c:strRef>
              <c:f>jaarplan!$B$4:$B$55</c:f>
              <c:strCache>
                <c:ptCount val="52"/>
                <c:pt idx="0">
                  <c:v>40112</c:v>
                </c:pt>
                <c:pt idx="1">
                  <c:v>40119</c:v>
                </c:pt>
                <c:pt idx="2">
                  <c:v>40126</c:v>
                </c:pt>
                <c:pt idx="3">
                  <c:v>40133</c:v>
                </c:pt>
                <c:pt idx="4">
                  <c:v>40140</c:v>
                </c:pt>
                <c:pt idx="5">
                  <c:v>40147</c:v>
                </c:pt>
                <c:pt idx="6">
                  <c:v>40154</c:v>
                </c:pt>
                <c:pt idx="7">
                  <c:v>40161</c:v>
                </c:pt>
                <c:pt idx="8">
                  <c:v>40168</c:v>
                </c:pt>
                <c:pt idx="9">
                  <c:v>40175</c:v>
                </c:pt>
                <c:pt idx="10">
                  <c:v>40182</c:v>
                </c:pt>
                <c:pt idx="11">
                  <c:v>40189</c:v>
                </c:pt>
                <c:pt idx="12">
                  <c:v>40196</c:v>
                </c:pt>
                <c:pt idx="13">
                  <c:v>40203</c:v>
                </c:pt>
                <c:pt idx="14">
                  <c:v>40210</c:v>
                </c:pt>
                <c:pt idx="15">
                  <c:v>40217</c:v>
                </c:pt>
                <c:pt idx="16">
                  <c:v>40224</c:v>
                </c:pt>
                <c:pt idx="17">
                  <c:v>40231</c:v>
                </c:pt>
                <c:pt idx="18">
                  <c:v>40238</c:v>
                </c:pt>
                <c:pt idx="19">
                  <c:v>40245</c:v>
                </c:pt>
                <c:pt idx="20">
                  <c:v>40252</c:v>
                </c:pt>
                <c:pt idx="21">
                  <c:v>40259</c:v>
                </c:pt>
                <c:pt idx="22">
                  <c:v>40266</c:v>
                </c:pt>
                <c:pt idx="23">
                  <c:v>40273</c:v>
                </c:pt>
                <c:pt idx="24">
                  <c:v>40280</c:v>
                </c:pt>
                <c:pt idx="25">
                  <c:v>40287</c:v>
                </c:pt>
                <c:pt idx="26">
                  <c:v>40294</c:v>
                </c:pt>
                <c:pt idx="27">
                  <c:v>40301</c:v>
                </c:pt>
                <c:pt idx="28">
                  <c:v>40308</c:v>
                </c:pt>
                <c:pt idx="29">
                  <c:v>40315</c:v>
                </c:pt>
                <c:pt idx="30">
                  <c:v>40322</c:v>
                </c:pt>
                <c:pt idx="31">
                  <c:v>40329</c:v>
                </c:pt>
                <c:pt idx="32">
                  <c:v>40336</c:v>
                </c:pt>
                <c:pt idx="33">
                  <c:v>40343</c:v>
                </c:pt>
                <c:pt idx="34">
                  <c:v>40350</c:v>
                </c:pt>
                <c:pt idx="35">
                  <c:v>40357</c:v>
                </c:pt>
                <c:pt idx="36">
                  <c:v>40364</c:v>
                </c:pt>
                <c:pt idx="37">
                  <c:v>40371</c:v>
                </c:pt>
                <c:pt idx="38">
                  <c:v>40378</c:v>
                </c:pt>
                <c:pt idx="39">
                  <c:v>40385</c:v>
                </c:pt>
                <c:pt idx="40">
                  <c:v>40392</c:v>
                </c:pt>
                <c:pt idx="41">
                  <c:v>40399</c:v>
                </c:pt>
                <c:pt idx="42">
                  <c:v>40406</c:v>
                </c:pt>
                <c:pt idx="43">
                  <c:v>40413</c:v>
                </c:pt>
                <c:pt idx="44">
                  <c:v>40420</c:v>
                </c:pt>
                <c:pt idx="45">
                  <c:v>40427</c:v>
                </c:pt>
                <c:pt idx="46">
                  <c:v>40434</c:v>
                </c:pt>
                <c:pt idx="47">
                  <c:v>40441</c:v>
                </c:pt>
                <c:pt idx="48">
                  <c:v>40448</c:v>
                </c:pt>
                <c:pt idx="49">
                  <c:v>40455</c:v>
                </c:pt>
                <c:pt idx="50">
                  <c:v>40462</c:v>
                </c:pt>
                <c:pt idx="51">
                  <c:v>40469</c:v>
                </c:pt>
              </c:strCache>
            </c:strRef>
          </c:cat>
          <c:val>
            <c:numRef>
              <c:f>jaarplan!$M$4:$M$55</c:f>
              <c:numCache>
                <c:ptCount val="52"/>
                <c:pt idx="0">
                  <c:v>13.731481481481481</c:v>
                </c:pt>
                <c:pt idx="1">
                  <c:v>14.25</c:v>
                </c:pt>
                <c:pt idx="2">
                  <c:v>13.678571428571429</c:v>
                </c:pt>
                <c:pt idx="3">
                  <c:v>10.357142857142858</c:v>
                </c:pt>
                <c:pt idx="4">
                  <c:v>12.892857142857142</c:v>
                </c:pt>
                <c:pt idx="5">
                  <c:v>7.535714285714286</c:v>
                </c:pt>
                <c:pt idx="6">
                  <c:v>12.892857142857142</c:v>
                </c:pt>
                <c:pt idx="7">
                  <c:v>12.071428571428571</c:v>
                </c:pt>
                <c:pt idx="8">
                  <c:v>12.035714285714285</c:v>
                </c:pt>
                <c:pt idx="9">
                  <c:v>7.976190476190476</c:v>
                </c:pt>
                <c:pt idx="10">
                  <c:v>15.369047619047619</c:v>
                </c:pt>
                <c:pt idx="11">
                  <c:v>15.79761904761905</c:v>
                </c:pt>
                <c:pt idx="12">
                  <c:v>16.833333333333336</c:v>
                </c:pt>
                <c:pt idx="13">
                  <c:v>10.690476190476192</c:v>
                </c:pt>
                <c:pt idx="14">
                  <c:v>14.654761904761905</c:v>
                </c:pt>
                <c:pt idx="15">
                  <c:v>14.035714285714286</c:v>
                </c:pt>
                <c:pt idx="16">
                  <c:v>14.916666666666668</c:v>
                </c:pt>
                <c:pt idx="17">
                  <c:v>8.571428571428573</c:v>
                </c:pt>
                <c:pt idx="18">
                  <c:v>15.607142857142858</c:v>
                </c:pt>
                <c:pt idx="19">
                  <c:v>15.178571428571429</c:v>
                </c:pt>
                <c:pt idx="20">
                  <c:v>18.285714285714285</c:v>
                </c:pt>
                <c:pt idx="21">
                  <c:v>8.904761904761905</c:v>
                </c:pt>
                <c:pt idx="22">
                  <c:v>17.452380952380953</c:v>
                </c:pt>
                <c:pt idx="23">
                  <c:v>18.69047619047619</c:v>
                </c:pt>
                <c:pt idx="24">
                  <c:v>19.76190476190476</c:v>
                </c:pt>
                <c:pt idx="25">
                  <c:v>12.142857142857142</c:v>
                </c:pt>
                <c:pt idx="26">
                  <c:v>32.785714285714285</c:v>
                </c:pt>
                <c:pt idx="27">
                  <c:v>13.857142857142858</c:v>
                </c:pt>
                <c:pt idx="28">
                  <c:v>25.57142857142857</c:v>
                </c:pt>
                <c:pt idx="29">
                  <c:v>15.392857142857142</c:v>
                </c:pt>
                <c:pt idx="30">
                  <c:v>16.80952380952381</c:v>
                </c:pt>
                <c:pt idx="31">
                  <c:v>16.833333333333332</c:v>
                </c:pt>
                <c:pt idx="32">
                  <c:v>12.88095238095238</c:v>
                </c:pt>
                <c:pt idx="33">
                  <c:v>17.142857142857142</c:v>
                </c:pt>
                <c:pt idx="34">
                  <c:v>12.904761904761905</c:v>
                </c:pt>
                <c:pt idx="35">
                  <c:v>26.785714285714285</c:v>
                </c:pt>
                <c:pt idx="36">
                  <c:v>26.785714285714285</c:v>
                </c:pt>
                <c:pt idx="37">
                  <c:v>19.285714285714285</c:v>
                </c:pt>
                <c:pt idx="38">
                  <c:v>18.285714285714285</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ser>
        <c:axId val="39000051"/>
        <c:axId val="15456140"/>
      </c:lineChart>
      <c:catAx>
        <c:axId val="65933337"/>
        <c:scaling>
          <c:orientation val="minMax"/>
        </c:scaling>
        <c:axPos val="b"/>
        <c:title>
          <c:tx>
            <c:rich>
              <a:bodyPr vert="horz" rot="0" anchor="ctr"/>
              <a:lstStyle/>
              <a:p>
                <a:pPr algn="ctr">
                  <a:defRPr/>
                </a:pPr>
                <a:r>
                  <a:rPr lang="en-US" cap="none" sz="1000" b="1" i="0" u="none" baseline="0">
                    <a:latin typeface="Arial"/>
                    <a:ea typeface="Arial"/>
                    <a:cs typeface="Arial"/>
                  </a:rPr>
                  <a:t>datum</a:t>
                </a:r>
              </a:p>
            </c:rich>
          </c:tx>
          <c:layout/>
          <c:overlay val="0"/>
          <c:spPr>
            <a:noFill/>
            <a:ln>
              <a:noFill/>
            </a:ln>
          </c:spPr>
        </c:title>
        <c:delete val="0"/>
        <c:numFmt formatCode="General" sourceLinked="1"/>
        <c:majorTickMark val="in"/>
        <c:minorTickMark val="none"/>
        <c:tickLblPos val="nextTo"/>
        <c:crossAx val="56529122"/>
        <c:crosses val="autoZero"/>
        <c:auto val="0"/>
        <c:lblOffset val="100"/>
        <c:noMultiLvlLbl val="0"/>
      </c:catAx>
      <c:valAx>
        <c:axId val="56529122"/>
        <c:scaling>
          <c:orientation val="minMax"/>
          <c:max val="1.4"/>
        </c:scaling>
        <c:axPos val="l"/>
        <c:title>
          <c:tx>
            <c:rich>
              <a:bodyPr vert="horz" rot="-5400000" anchor="ctr"/>
              <a:lstStyle/>
              <a:p>
                <a:pPr algn="ctr">
                  <a:defRPr/>
                </a:pPr>
                <a:r>
                  <a:rPr lang="en-US" cap="none" sz="1000" b="1" i="0" u="none" baseline="0">
                    <a:latin typeface="Arial"/>
                    <a:ea typeface="Arial"/>
                    <a:cs typeface="Arial"/>
                  </a:rPr>
                  <a:t>reeel</a:t>
                </a:r>
              </a:p>
            </c:rich>
          </c:tx>
          <c:layout/>
          <c:overlay val="0"/>
          <c:spPr>
            <a:noFill/>
            <a:ln>
              <a:noFill/>
            </a:ln>
          </c:spPr>
        </c:title>
        <c:delete val="0"/>
        <c:numFmt formatCode="General" sourceLinked="1"/>
        <c:majorTickMark val="in"/>
        <c:minorTickMark val="none"/>
        <c:tickLblPos val="nextTo"/>
        <c:crossAx val="65933337"/>
        <c:crossesAt val="1"/>
        <c:crossBetween val="between"/>
        <c:dispUnits/>
      </c:valAx>
      <c:catAx>
        <c:axId val="39000051"/>
        <c:scaling>
          <c:orientation val="minMax"/>
        </c:scaling>
        <c:axPos val="b"/>
        <c:delete val="1"/>
        <c:majorTickMark val="in"/>
        <c:minorTickMark val="none"/>
        <c:tickLblPos val="nextTo"/>
        <c:crossAx val="15456140"/>
        <c:crosses val="autoZero"/>
        <c:auto val="0"/>
        <c:lblOffset val="100"/>
        <c:noMultiLvlLbl val="0"/>
      </c:catAx>
      <c:valAx>
        <c:axId val="15456140"/>
        <c:scaling>
          <c:orientation val="minMax"/>
        </c:scaling>
        <c:axPos val="l"/>
        <c:title>
          <c:tx>
            <c:rich>
              <a:bodyPr vert="horz" rot="-5400000" anchor="ctr"/>
              <a:lstStyle/>
              <a:p>
                <a:pPr algn="ctr">
                  <a:defRPr/>
                </a:pPr>
                <a:r>
                  <a:rPr lang="en-US" cap="none" sz="1000" b="1" i="0" u="none" baseline="0">
                    <a:latin typeface="Arial"/>
                    <a:ea typeface="Arial"/>
                    <a:cs typeface="Arial"/>
                  </a:rPr>
                  <a:t>voorzien</a:t>
                </a:r>
              </a:p>
            </c:rich>
          </c:tx>
          <c:layout/>
          <c:overlay val="0"/>
          <c:spPr>
            <a:noFill/>
            <a:ln>
              <a:noFill/>
            </a:ln>
          </c:spPr>
        </c:title>
        <c:delete val="0"/>
        <c:numFmt formatCode="General" sourceLinked="1"/>
        <c:majorTickMark val="in"/>
        <c:minorTickMark val="none"/>
        <c:tickLblPos val="nextTo"/>
        <c:crossAx val="39000051"/>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bike</a:t>
            </a:r>
          </a:p>
        </c:rich>
      </c:tx>
      <c:layout/>
      <c:spPr>
        <a:noFill/>
      </c:spPr>
    </c:title>
    <c:plotArea>
      <c:layout/>
      <c:barChart>
        <c:barDir val="col"/>
        <c:grouping val="clustered"/>
        <c:varyColors val="0"/>
        <c:ser>
          <c:idx val="1"/>
          <c:order val="0"/>
          <c:tx>
            <c:strRef>
              <c:f>jaarplan!$H$3</c:f>
              <c:strCache>
                <c:ptCount val="1"/>
                <c:pt idx="0">
                  <c:v>doel</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jaarplan!$B$4:$B$55</c:f>
              <c:strCache>
                <c:ptCount val="52"/>
                <c:pt idx="0">
                  <c:v>40112</c:v>
                </c:pt>
                <c:pt idx="1">
                  <c:v>40119</c:v>
                </c:pt>
                <c:pt idx="2">
                  <c:v>40126</c:v>
                </c:pt>
                <c:pt idx="3">
                  <c:v>40133</c:v>
                </c:pt>
                <c:pt idx="4">
                  <c:v>40140</c:v>
                </c:pt>
                <c:pt idx="5">
                  <c:v>40147</c:v>
                </c:pt>
                <c:pt idx="6">
                  <c:v>40154</c:v>
                </c:pt>
                <c:pt idx="7">
                  <c:v>40161</c:v>
                </c:pt>
                <c:pt idx="8">
                  <c:v>40168</c:v>
                </c:pt>
                <c:pt idx="9">
                  <c:v>40175</c:v>
                </c:pt>
                <c:pt idx="10">
                  <c:v>40182</c:v>
                </c:pt>
                <c:pt idx="11">
                  <c:v>40189</c:v>
                </c:pt>
                <c:pt idx="12">
                  <c:v>40196</c:v>
                </c:pt>
                <c:pt idx="13">
                  <c:v>40203</c:v>
                </c:pt>
                <c:pt idx="14">
                  <c:v>40210</c:v>
                </c:pt>
                <c:pt idx="15">
                  <c:v>40217</c:v>
                </c:pt>
                <c:pt idx="16">
                  <c:v>40224</c:v>
                </c:pt>
                <c:pt idx="17">
                  <c:v>40231</c:v>
                </c:pt>
                <c:pt idx="18">
                  <c:v>40238</c:v>
                </c:pt>
                <c:pt idx="19">
                  <c:v>40245</c:v>
                </c:pt>
                <c:pt idx="20">
                  <c:v>40252</c:v>
                </c:pt>
                <c:pt idx="21">
                  <c:v>40259</c:v>
                </c:pt>
                <c:pt idx="22">
                  <c:v>40266</c:v>
                </c:pt>
                <c:pt idx="23">
                  <c:v>40273</c:v>
                </c:pt>
                <c:pt idx="24">
                  <c:v>40280</c:v>
                </c:pt>
                <c:pt idx="25">
                  <c:v>40287</c:v>
                </c:pt>
                <c:pt idx="26">
                  <c:v>40294</c:v>
                </c:pt>
                <c:pt idx="27">
                  <c:v>40301</c:v>
                </c:pt>
                <c:pt idx="28">
                  <c:v>40308</c:v>
                </c:pt>
                <c:pt idx="29">
                  <c:v>40315</c:v>
                </c:pt>
                <c:pt idx="30">
                  <c:v>40322</c:v>
                </c:pt>
                <c:pt idx="31">
                  <c:v>40329</c:v>
                </c:pt>
                <c:pt idx="32">
                  <c:v>40336</c:v>
                </c:pt>
                <c:pt idx="33">
                  <c:v>40343</c:v>
                </c:pt>
                <c:pt idx="34">
                  <c:v>40350</c:v>
                </c:pt>
                <c:pt idx="35">
                  <c:v>40357</c:v>
                </c:pt>
                <c:pt idx="36">
                  <c:v>40364</c:v>
                </c:pt>
                <c:pt idx="37">
                  <c:v>40371</c:v>
                </c:pt>
                <c:pt idx="38">
                  <c:v>40378</c:v>
                </c:pt>
                <c:pt idx="39">
                  <c:v>40385</c:v>
                </c:pt>
                <c:pt idx="40">
                  <c:v>40392</c:v>
                </c:pt>
                <c:pt idx="41">
                  <c:v>40399</c:v>
                </c:pt>
                <c:pt idx="42">
                  <c:v>40406</c:v>
                </c:pt>
                <c:pt idx="43">
                  <c:v>40413</c:v>
                </c:pt>
                <c:pt idx="44">
                  <c:v>40420</c:v>
                </c:pt>
                <c:pt idx="45">
                  <c:v>40427</c:v>
                </c:pt>
                <c:pt idx="46">
                  <c:v>40434</c:v>
                </c:pt>
                <c:pt idx="47">
                  <c:v>40441</c:v>
                </c:pt>
                <c:pt idx="48">
                  <c:v>40448</c:v>
                </c:pt>
                <c:pt idx="49">
                  <c:v>40455</c:v>
                </c:pt>
                <c:pt idx="50">
                  <c:v>40462</c:v>
                </c:pt>
                <c:pt idx="51">
                  <c:v>40469</c:v>
                </c:pt>
              </c:strCache>
            </c:strRef>
          </c:cat>
          <c:val>
            <c:numRef>
              <c:f>jaarplan!$H$4:$H$55</c:f>
              <c:numCache>
                <c:ptCount val="52"/>
                <c:pt idx="0">
                  <c:v>121</c:v>
                </c:pt>
                <c:pt idx="1">
                  <c:v>151</c:v>
                </c:pt>
                <c:pt idx="2">
                  <c:v>151</c:v>
                </c:pt>
                <c:pt idx="3">
                  <c:v>124</c:v>
                </c:pt>
                <c:pt idx="4">
                  <c:v>141</c:v>
                </c:pt>
                <c:pt idx="5">
                  <c:v>107</c:v>
                </c:pt>
                <c:pt idx="6">
                  <c:v>141</c:v>
                </c:pt>
                <c:pt idx="7">
                  <c:v>124</c:v>
                </c:pt>
                <c:pt idx="8">
                  <c:v>121</c:v>
                </c:pt>
                <c:pt idx="9">
                  <c:v>94</c:v>
                </c:pt>
                <c:pt idx="10">
                  <c:v>149</c:v>
                </c:pt>
                <c:pt idx="11">
                  <c:v>169</c:v>
                </c:pt>
                <c:pt idx="12">
                  <c:v>166</c:v>
                </c:pt>
                <c:pt idx="13">
                  <c:v>140</c:v>
                </c:pt>
                <c:pt idx="14">
                  <c:v>173</c:v>
                </c:pt>
                <c:pt idx="15">
                  <c:v>189</c:v>
                </c:pt>
                <c:pt idx="16">
                  <c:v>179</c:v>
                </c:pt>
                <c:pt idx="17">
                  <c:v>144</c:v>
                </c:pt>
                <c:pt idx="18">
                  <c:v>189</c:v>
                </c:pt>
                <c:pt idx="19">
                  <c:v>199</c:v>
                </c:pt>
                <c:pt idx="20">
                  <c:v>224</c:v>
                </c:pt>
                <c:pt idx="21">
                  <c:v>136</c:v>
                </c:pt>
                <c:pt idx="22">
                  <c:v>194</c:v>
                </c:pt>
                <c:pt idx="23">
                  <c:v>288</c:v>
                </c:pt>
                <c:pt idx="24">
                  <c:v>312</c:v>
                </c:pt>
                <c:pt idx="25">
                  <c:v>264</c:v>
                </c:pt>
                <c:pt idx="26">
                  <c:v>630</c:v>
                </c:pt>
                <c:pt idx="27">
                  <c:v>276</c:v>
                </c:pt>
                <c:pt idx="28">
                  <c:v>526</c:v>
                </c:pt>
                <c:pt idx="29">
                  <c:v>249</c:v>
                </c:pt>
                <c:pt idx="30">
                  <c:v>286</c:v>
                </c:pt>
                <c:pt idx="31">
                  <c:v>330</c:v>
                </c:pt>
                <c:pt idx="32">
                  <c:v>240</c:v>
                </c:pt>
                <c:pt idx="33">
                  <c:v>296</c:v>
                </c:pt>
                <c:pt idx="34">
                  <c:v>238</c:v>
                </c:pt>
                <c:pt idx="35">
                  <c:v>434</c:v>
                </c:pt>
                <c:pt idx="36">
                  <c:v>434</c:v>
                </c:pt>
                <c:pt idx="37">
                  <c:v>362</c:v>
                </c:pt>
                <c:pt idx="38">
                  <c:v>310</c:v>
                </c:pt>
              </c:numCache>
            </c:numRef>
          </c:val>
        </c:ser>
        <c:ser>
          <c:idx val="0"/>
          <c:order val="1"/>
          <c:tx>
            <c:strRef>
              <c:f>jaarplan!$I$3</c:f>
              <c:strCache>
                <c:ptCount val="1"/>
                <c:pt idx="0">
                  <c:v>reeel</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jaarplan!$I$4:$I$55</c:f>
            </c:numRef>
          </c:val>
        </c:ser>
        <c:axId val="4887533"/>
        <c:axId val="43987798"/>
      </c:barChart>
      <c:lineChart>
        <c:grouping val="standard"/>
        <c:varyColors val="0"/>
        <c:ser>
          <c:idx val="2"/>
          <c:order val="2"/>
          <c:tx>
            <c:strRef>
              <c:f>jaarplan!$J$3</c:f>
              <c:strCache>
                <c:ptCount val="1"/>
                <c:pt idx="0">
                  <c:v>reeel</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Ref>
              <c:f>jaarplan!$B$4:$B$55</c:f>
              <c:strCache>
                <c:ptCount val="52"/>
                <c:pt idx="0">
                  <c:v>40112</c:v>
                </c:pt>
                <c:pt idx="1">
                  <c:v>40119</c:v>
                </c:pt>
                <c:pt idx="2">
                  <c:v>40126</c:v>
                </c:pt>
                <c:pt idx="3">
                  <c:v>40133</c:v>
                </c:pt>
                <c:pt idx="4">
                  <c:v>40140</c:v>
                </c:pt>
                <c:pt idx="5">
                  <c:v>40147</c:v>
                </c:pt>
                <c:pt idx="6">
                  <c:v>40154</c:v>
                </c:pt>
                <c:pt idx="7">
                  <c:v>40161</c:v>
                </c:pt>
                <c:pt idx="8">
                  <c:v>40168</c:v>
                </c:pt>
                <c:pt idx="9">
                  <c:v>40175</c:v>
                </c:pt>
                <c:pt idx="10">
                  <c:v>40182</c:v>
                </c:pt>
                <c:pt idx="11">
                  <c:v>40189</c:v>
                </c:pt>
                <c:pt idx="12">
                  <c:v>40196</c:v>
                </c:pt>
                <c:pt idx="13">
                  <c:v>40203</c:v>
                </c:pt>
                <c:pt idx="14">
                  <c:v>40210</c:v>
                </c:pt>
                <c:pt idx="15">
                  <c:v>40217</c:v>
                </c:pt>
                <c:pt idx="16">
                  <c:v>40224</c:v>
                </c:pt>
                <c:pt idx="17">
                  <c:v>40231</c:v>
                </c:pt>
                <c:pt idx="18">
                  <c:v>40238</c:v>
                </c:pt>
                <c:pt idx="19">
                  <c:v>40245</c:v>
                </c:pt>
                <c:pt idx="20">
                  <c:v>40252</c:v>
                </c:pt>
                <c:pt idx="21">
                  <c:v>40259</c:v>
                </c:pt>
                <c:pt idx="22">
                  <c:v>40266</c:v>
                </c:pt>
                <c:pt idx="23">
                  <c:v>40273</c:v>
                </c:pt>
                <c:pt idx="24">
                  <c:v>40280</c:v>
                </c:pt>
                <c:pt idx="25">
                  <c:v>40287</c:v>
                </c:pt>
                <c:pt idx="26">
                  <c:v>40294</c:v>
                </c:pt>
                <c:pt idx="27">
                  <c:v>40301</c:v>
                </c:pt>
                <c:pt idx="28">
                  <c:v>40308</c:v>
                </c:pt>
                <c:pt idx="29">
                  <c:v>40315</c:v>
                </c:pt>
                <c:pt idx="30">
                  <c:v>40322</c:v>
                </c:pt>
                <c:pt idx="31">
                  <c:v>40329</c:v>
                </c:pt>
                <c:pt idx="32">
                  <c:v>40336</c:v>
                </c:pt>
                <c:pt idx="33">
                  <c:v>40343</c:v>
                </c:pt>
                <c:pt idx="34">
                  <c:v>40350</c:v>
                </c:pt>
                <c:pt idx="35">
                  <c:v>40357</c:v>
                </c:pt>
                <c:pt idx="36">
                  <c:v>40364</c:v>
                </c:pt>
                <c:pt idx="37">
                  <c:v>40371</c:v>
                </c:pt>
                <c:pt idx="38">
                  <c:v>40378</c:v>
                </c:pt>
                <c:pt idx="39">
                  <c:v>40385</c:v>
                </c:pt>
                <c:pt idx="40">
                  <c:v>40392</c:v>
                </c:pt>
                <c:pt idx="41">
                  <c:v>40399</c:v>
                </c:pt>
                <c:pt idx="42">
                  <c:v>40406</c:v>
                </c:pt>
                <c:pt idx="43">
                  <c:v>40413</c:v>
                </c:pt>
                <c:pt idx="44">
                  <c:v>40420</c:v>
                </c:pt>
                <c:pt idx="45">
                  <c:v>40427</c:v>
                </c:pt>
                <c:pt idx="46">
                  <c:v>40434</c:v>
                </c:pt>
                <c:pt idx="47">
                  <c:v>40441</c:v>
                </c:pt>
                <c:pt idx="48">
                  <c:v>40448</c:v>
                </c:pt>
                <c:pt idx="49">
                  <c:v>40455</c:v>
                </c:pt>
                <c:pt idx="50">
                  <c:v>40462</c:v>
                </c:pt>
                <c:pt idx="51">
                  <c:v>40469</c:v>
                </c:pt>
              </c:strCache>
            </c:strRef>
          </c:cat>
          <c:val>
            <c:numRef>
              <c:f>jaarplan!$J$4:$J$55</c:f>
              <c:numCache>
                <c:ptCount val="52"/>
                <c:pt idx="0">
                  <c:v>119</c:v>
                </c:pt>
                <c:pt idx="1">
                  <c:v>150</c:v>
                </c:pt>
                <c:pt idx="2">
                  <c:v>154</c:v>
                </c:pt>
                <c:pt idx="3">
                  <c:v>102</c:v>
                </c:pt>
                <c:pt idx="4">
                  <c:v>125</c:v>
                </c:pt>
                <c:pt idx="5">
                  <c:v>112</c:v>
                </c:pt>
                <c:pt idx="6">
                  <c:v>141</c:v>
                </c:pt>
                <c:pt idx="7">
                  <c:v>124</c:v>
                </c:pt>
                <c:pt idx="8">
                  <c:v>121</c:v>
                </c:pt>
                <c:pt idx="9">
                  <c:v>94</c:v>
                </c:pt>
                <c:pt idx="10">
                  <c:v>149</c:v>
                </c:pt>
                <c:pt idx="11">
                  <c:v>164</c:v>
                </c:pt>
                <c:pt idx="12">
                  <c:v>166</c:v>
                </c:pt>
                <c:pt idx="13">
                  <c:v>140</c:v>
                </c:pt>
                <c:pt idx="14">
                  <c:v>173</c:v>
                </c:pt>
                <c:pt idx="15">
                  <c:v>189</c:v>
                </c:pt>
                <c:pt idx="16">
                  <c:v>179</c:v>
                </c:pt>
                <c:pt idx="17">
                  <c:v>144</c:v>
                </c:pt>
                <c:pt idx="18">
                  <c:v>189</c:v>
                </c:pt>
                <c:pt idx="19">
                  <c:v>199</c:v>
                </c:pt>
                <c:pt idx="20">
                  <c:v>224</c:v>
                </c:pt>
                <c:pt idx="21">
                  <c:v>136</c:v>
                </c:pt>
                <c:pt idx="22">
                  <c:v>194</c:v>
                </c:pt>
                <c:pt idx="23">
                  <c:v>288</c:v>
                </c:pt>
                <c:pt idx="24">
                  <c:v>312</c:v>
                </c:pt>
                <c:pt idx="25">
                  <c:v>264</c:v>
                </c:pt>
                <c:pt idx="26">
                  <c:v>0</c:v>
                </c:pt>
                <c:pt idx="27">
                  <c:v>272</c:v>
                </c:pt>
                <c:pt idx="28">
                  <c:v>522</c:v>
                </c:pt>
                <c:pt idx="29">
                  <c:v>258</c:v>
                </c:pt>
                <c:pt idx="30">
                  <c:v>382</c:v>
                </c:pt>
                <c:pt idx="31">
                  <c:v>330</c:v>
                </c:pt>
                <c:pt idx="32">
                  <c:v>210</c:v>
                </c:pt>
                <c:pt idx="33">
                  <c:v>308</c:v>
                </c:pt>
                <c:pt idx="34">
                  <c:v>264</c:v>
                </c:pt>
                <c:pt idx="35">
                  <c:v>432</c:v>
                </c:pt>
                <c:pt idx="36">
                  <c:v>432</c:v>
                </c:pt>
                <c:pt idx="37">
                  <c:v>346</c:v>
                </c:pt>
                <c:pt idx="38">
                  <c:v>280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ser>
        <c:axId val="4887533"/>
        <c:axId val="43987798"/>
      </c:lineChart>
      <c:catAx>
        <c:axId val="4887533"/>
        <c:scaling>
          <c:orientation val="minMax"/>
        </c:scaling>
        <c:axPos val="b"/>
        <c:delete val="0"/>
        <c:numFmt formatCode="General" sourceLinked="1"/>
        <c:majorTickMark val="cross"/>
        <c:minorTickMark val="none"/>
        <c:tickLblPos val="nextTo"/>
        <c:txPr>
          <a:bodyPr vert="horz" rot="-4500000"/>
          <a:lstStyle/>
          <a:p>
            <a:pPr>
              <a:defRPr lang="en-US" cap="none" sz="1000" b="0" i="0" u="none" baseline="0">
                <a:latin typeface="Arial"/>
                <a:ea typeface="Arial"/>
                <a:cs typeface="Arial"/>
              </a:defRPr>
            </a:pPr>
          </a:p>
        </c:txPr>
        <c:crossAx val="43987798"/>
        <c:crosses val="autoZero"/>
        <c:auto val="0"/>
        <c:lblOffset val="100"/>
        <c:tickLblSkip val="4"/>
        <c:noMultiLvlLbl val="0"/>
      </c:catAx>
      <c:valAx>
        <c:axId val="43987798"/>
        <c:scaling>
          <c:orientation val="minMax"/>
          <c:max val="600"/>
        </c:scaling>
        <c:axPos val="l"/>
        <c:title>
          <c:tx>
            <c:rich>
              <a:bodyPr vert="horz" rot="-5400000" anchor="ctr"/>
              <a:lstStyle/>
              <a:p>
                <a:pPr algn="ctr">
                  <a:defRPr/>
                </a:pPr>
                <a:r>
                  <a:rPr lang="en-US" cap="none" sz="1000" b="1" i="0" u="none" baseline="0">
                    <a:latin typeface="Arial"/>
                    <a:ea typeface="Arial"/>
                    <a:cs typeface="Arial"/>
                  </a:rPr>
                  <a:t>km/week</a:t>
                </a:r>
              </a:p>
            </c:rich>
          </c:tx>
          <c:layout/>
          <c:overlay val="0"/>
          <c:spPr>
            <a:noFill/>
            <a:ln>
              <a:noFill/>
            </a:ln>
          </c:spPr>
        </c:title>
        <c:delete val="0"/>
        <c:numFmt formatCode="General" sourceLinked="1"/>
        <c:majorTickMark val="in"/>
        <c:minorTickMark val="none"/>
        <c:tickLblPos val="nextTo"/>
        <c:crossAx val="4887533"/>
        <c:crossesAt val="1"/>
        <c:crossBetween val="between"/>
        <c:dispUnits/>
      </c:valAx>
      <c:spPr>
        <a:solidFill>
          <a:srgbClr val="C0C0C0"/>
        </a:solidFill>
        <a:ln w="12700">
          <a:solidFill>
            <a:srgbClr val="808080"/>
          </a:solidFill>
        </a:ln>
      </c:spPr>
    </c:plotArea>
    <c:legend>
      <c:legendPos val="b"/>
      <c:layout/>
      <c:overlay val="0"/>
      <c:txPr>
        <a:bodyPr vert="horz" rot="0"/>
        <a:lstStyle/>
        <a:p>
          <a:pPr>
            <a:defRPr lang="en-US" cap="none" sz="12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run</a:t>
            </a:r>
          </a:p>
        </c:rich>
      </c:tx>
      <c:layout/>
      <c:spPr>
        <a:noFill/>
      </c:spPr>
    </c:title>
    <c:plotArea>
      <c:layout/>
      <c:barChart>
        <c:barDir val="col"/>
        <c:grouping val="clustered"/>
        <c:varyColors val="0"/>
        <c:ser>
          <c:idx val="1"/>
          <c:order val="0"/>
          <c:tx>
            <c:strRef>
              <c:f>jaarplan!$F$3</c:f>
              <c:strCache>
                <c:ptCount val="1"/>
                <c:pt idx="0">
                  <c:v>doel</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jaarplan!$B$4:$B$55</c:f>
              <c:strCache>
                <c:ptCount val="52"/>
                <c:pt idx="0">
                  <c:v>40112</c:v>
                </c:pt>
                <c:pt idx="1">
                  <c:v>40119</c:v>
                </c:pt>
                <c:pt idx="2">
                  <c:v>40126</c:v>
                </c:pt>
                <c:pt idx="3">
                  <c:v>40133</c:v>
                </c:pt>
                <c:pt idx="4">
                  <c:v>40140</c:v>
                </c:pt>
                <c:pt idx="5">
                  <c:v>40147</c:v>
                </c:pt>
                <c:pt idx="6">
                  <c:v>40154</c:v>
                </c:pt>
                <c:pt idx="7">
                  <c:v>40161</c:v>
                </c:pt>
                <c:pt idx="8">
                  <c:v>40168</c:v>
                </c:pt>
                <c:pt idx="9">
                  <c:v>40175</c:v>
                </c:pt>
                <c:pt idx="10">
                  <c:v>40182</c:v>
                </c:pt>
                <c:pt idx="11">
                  <c:v>40189</c:v>
                </c:pt>
                <c:pt idx="12">
                  <c:v>40196</c:v>
                </c:pt>
                <c:pt idx="13">
                  <c:v>40203</c:v>
                </c:pt>
                <c:pt idx="14">
                  <c:v>40210</c:v>
                </c:pt>
                <c:pt idx="15">
                  <c:v>40217</c:v>
                </c:pt>
                <c:pt idx="16">
                  <c:v>40224</c:v>
                </c:pt>
                <c:pt idx="17">
                  <c:v>40231</c:v>
                </c:pt>
                <c:pt idx="18">
                  <c:v>40238</c:v>
                </c:pt>
                <c:pt idx="19">
                  <c:v>40245</c:v>
                </c:pt>
                <c:pt idx="20">
                  <c:v>40252</c:v>
                </c:pt>
                <c:pt idx="21">
                  <c:v>40259</c:v>
                </c:pt>
                <c:pt idx="22">
                  <c:v>40266</c:v>
                </c:pt>
                <c:pt idx="23">
                  <c:v>40273</c:v>
                </c:pt>
                <c:pt idx="24">
                  <c:v>40280</c:v>
                </c:pt>
                <c:pt idx="25">
                  <c:v>40287</c:v>
                </c:pt>
                <c:pt idx="26">
                  <c:v>40294</c:v>
                </c:pt>
                <c:pt idx="27">
                  <c:v>40301</c:v>
                </c:pt>
                <c:pt idx="28">
                  <c:v>40308</c:v>
                </c:pt>
                <c:pt idx="29">
                  <c:v>40315</c:v>
                </c:pt>
                <c:pt idx="30">
                  <c:v>40322</c:v>
                </c:pt>
                <c:pt idx="31">
                  <c:v>40329</c:v>
                </c:pt>
                <c:pt idx="32">
                  <c:v>40336</c:v>
                </c:pt>
                <c:pt idx="33">
                  <c:v>40343</c:v>
                </c:pt>
                <c:pt idx="34">
                  <c:v>40350</c:v>
                </c:pt>
                <c:pt idx="35">
                  <c:v>40357</c:v>
                </c:pt>
                <c:pt idx="36">
                  <c:v>40364</c:v>
                </c:pt>
                <c:pt idx="37">
                  <c:v>40371</c:v>
                </c:pt>
                <c:pt idx="38">
                  <c:v>40378</c:v>
                </c:pt>
                <c:pt idx="39">
                  <c:v>40385</c:v>
                </c:pt>
                <c:pt idx="40">
                  <c:v>40392</c:v>
                </c:pt>
                <c:pt idx="41">
                  <c:v>40399</c:v>
                </c:pt>
                <c:pt idx="42">
                  <c:v>40406</c:v>
                </c:pt>
                <c:pt idx="43">
                  <c:v>40413</c:v>
                </c:pt>
                <c:pt idx="44">
                  <c:v>40420</c:v>
                </c:pt>
                <c:pt idx="45">
                  <c:v>40427</c:v>
                </c:pt>
                <c:pt idx="46">
                  <c:v>40434</c:v>
                </c:pt>
                <c:pt idx="47">
                  <c:v>40441</c:v>
                </c:pt>
                <c:pt idx="48">
                  <c:v>40448</c:v>
                </c:pt>
                <c:pt idx="49">
                  <c:v>40455</c:v>
                </c:pt>
                <c:pt idx="50">
                  <c:v>40462</c:v>
                </c:pt>
                <c:pt idx="51">
                  <c:v>40469</c:v>
                </c:pt>
              </c:strCache>
            </c:strRef>
          </c:cat>
          <c:val>
            <c:numRef>
              <c:f>jaarplan!$F$4:$F$55</c:f>
              <c:numCache>
                <c:ptCount val="52"/>
                <c:pt idx="0">
                  <c:v>39</c:v>
                </c:pt>
                <c:pt idx="1">
                  <c:v>40</c:v>
                </c:pt>
                <c:pt idx="2">
                  <c:v>46</c:v>
                </c:pt>
                <c:pt idx="3">
                  <c:v>41</c:v>
                </c:pt>
                <c:pt idx="4">
                  <c:v>26</c:v>
                </c:pt>
                <c:pt idx="5">
                  <c:v>10</c:v>
                </c:pt>
                <c:pt idx="6">
                  <c:v>40</c:v>
                </c:pt>
                <c:pt idx="7">
                  <c:v>37</c:v>
                </c:pt>
                <c:pt idx="8">
                  <c:v>52</c:v>
                </c:pt>
                <c:pt idx="9">
                  <c:v>18</c:v>
                </c:pt>
                <c:pt idx="10">
                  <c:v>52</c:v>
                </c:pt>
                <c:pt idx="11">
                  <c:v>62</c:v>
                </c:pt>
                <c:pt idx="12">
                  <c:v>78</c:v>
                </c:pt>
                <c:pt idx="13">
                  <c:v>33</c:v>
                </c:pt>
                <c:pt idx="14">
                  <c:v>44</c:v>
                </c:pt>
                <c:pt idx="15">
                  <c:v>25</c:v>
                </c:pt>
                <c:pt idx="16">
                  <c:v>40</c:v>
                </c:pt>
                <c:pt idx="17">
                  <c:v>20</c:v>
                </c:pt>
                <c:pt idx="18">
                  <c:v>40</c:v>
                </c:pt>
                <c:pt idx="19">
                  <c:v>43</c:v>
                </c:pt>
                <c:pt idx="20">
                  <c:v>46</c:v>
                </c:pt>
                <c:pt idx="21">
                  <c:v>24</c:v>
                </c:pt>
                <c:pt idx="22">
                  <c:v>40</c:v>
                </c:pt>
                <c:pt idx="23">
                  <c:v>43</c:v>
                </c:pt>
                <c:pt idx="24">
                  <c:v>46</c:v>
                </c:pt>
                <c:pt idx="25">
                  <c:v>10</c:v>
                </c:pt>
                <c:pt idx="26">
                  <c:v>60</c:v>
                </c:pt>
                <c:pt idx="27">
                  <c:v>35</c:v>
                </c:pt>
                <c:pt idx="28">
                  <c:v>60</c:v>
                </c:pt>
                <c:pt idx="29">
                  <c:v>35</c:v>
                </c:pt>
                <c:pt idx="30">
                  <c:v>48</c:v>
                </c:pt>
                <c:pt idx="31">
                  <c:v>38</c:v>
                </c:pt>
                <c:pt idx="32">
                  <c:v>30</c:v>
                </c:pt>
                <c:pt idx="33">
                  <c:v>50</c:v>
                </c:pt>
                <c:pt idx="34">
                  <c:v>22</c:v>
                </c:pt>
                <c:pt idx="35">
                  <c:v>74</c:v>
                </c:pt>
                <c:pt idx="36">
                  <c:v>74</c:v>
                </c:pt>
                <c:pt idx="37">
                  <c:v>40</c:v>
                </c:pt>
                <c:pt idx="38">
                  <c:v>52</c:v>
                </c:pt>
              </c:numCache>
            </c:numRef>
          </c:val>
        </c:ser>
        <c:axId val="60345863"/>
        <c:axId val="6241856"/>
      </c:barChart>
      <c:lineChart>
        <c:grouping val="standard"/>
        <c:varyColors val="0"/>
        <c:ser>
          <c:idx val="0"/>
          <c:order val="1"/>
          <c:tx>
            <c:strRef>
              <c:f>jaarplan!$G$3</c:f>
              <c:strCache>
                <c:ptCount val="1"/>
                <c:pt idx="0">
                  <c:v>reeel</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jaarplan!$B$4:$B$55</c:f>
              <c:strCache>
                <c:ptCount val="52"/>
                <c:pt idx="0">
                  <c:v>40112</c:v>
                </c:pt>
                <c:pt idx="1">
                  <c:v>40119</c:v>
                </c:pt>
                <c:pt idx="2">
                  <c:v>40126</c:v>
                </c:pt>
                <c:pt idx="3">
                  <c:v>40133</c:v>
                </c:pt>
                <c:pt idx="4">
                  <c:v>40140</c:v>
                </c:pt>
                <c:pt idx="5">
                  <c:v>40147</c:v>
                </c:pt>
                <c:pt idx="6">
                  <c:v>40154</c:v>
                </c:pt>
                <c:pt idx="7">
                  <c:v>40161</c:v>
                </c:pt>
                <c:pt idx="8">
                  <c:v>40168</c:v>
                </c:pt>
                <c:pt idx="9">
                  <c:v>40175</c:v>
                </c:pt>
                <c:pt idx="10">
                  <c:v>40182</c:v>
                </c:pt>
                <c:pt idx="11">
                  <c:v>40189</c:v>
                </c:pt>
                <c:pt idx="12">
                  <c:v>40196</c:v>
                </c:pt>
                <c:pt idx="13">
                  <c:v>40203</c:v>
                </c:pt>
                <c:pt idx="14">
                  <c:v>40210</c:v>
                </c:pt>
                <c:pt idx="15">
                  <c:v>40217</c:v>
                </c:pt>
                <c:pt idx="16">
                  <c:v>40224</c:v>
                </c:pt>
                <c:pt idx="17">
                  <c:v>40231</c:v>
                </c:pt>
                <c:pt idx="18">
                  <c:v>40238</c:v>
                </c:pt>
                <c:pt idx="19">
                  <c:v>40245</c:v>
                </c:pt>
                <c:pt idx="20">
                  <c:v>40252</c:v>
                </c:pt>
                <c:pt idx="21">
                  <c:v>40259</c:v>
                </c:pt>
                <c:pt idx="22">
                  <c:v>40266</c:v>
                </c:pt>
                <c:pt idx="23">
                  <c:v>40273</c:v>
                </c:pt>
                <c:pt idx="24">
                  <c:v>40280</c:v>
                </c:pt>
                <c:pt idx="25">
                  <c:v>40287</c:v>
                </c:pt>
                <c:pt idx="26">
                  <c:v>40294</c:v>
                </c:pt>
                <c:pt idx="27">
                  <c:v>40301</c:v>
                </c:pt>
                <c:pt idx="28">
                  <c:v>40308</c:v>
                </c:pt>
                <c:pt idx="29">
                  <c:v>40315</c:v>
                </c:pt>
                <c:pt idx="30">
                  <c:v>40322</c:v>
                </c:pt>
                <c:pt idx="31">
                  <c:v>40329</c:v>
                </c:pt>
                <c:pt idx="32">
                  <c:v>40336</c:v>
                </c:pt>
                <c:pt idx="33">
                  <c:v>40343</c:v>
                </c:pt>
                <c:pt idx="34">
                  <c:v>40350</c:v>
                </c:pt>
                <c:pt idx="35">
                  <c:v>40357</c:v>
                </c:pt>
                <c:pt idx="36">
                  <c:v>40364</c:v>
                </c:pt>
                <c:pt idx="37">
                  <c:v>40371</c:v>
                </c:pt>
                <c:pt idx="38">
                  <c:v>40378</c:v>
                </c:pt>
                <c:pt idx="39">
                  <c:v>40385</c:v>
                </c:pt>
                <c:pt idx="40">
                  <c:v>40392</c:v>
                </c:pt>
                <c:pt idx="41">
                  <c:v>40399</c:v>
                </c:pt>
                <c:pt idx="42">
                  <c:v>40406</c:v>
                </c:pt>
                <c:pt idx="43">
                  <c:v>40413</c:v>
                </c:pt>
                <c:pt idx="44">
                  <c:v>40420</c:v>
                </c:pt>
                <c:pt idx="45">
                  <c:v>40427</c:v>
                </c:pt>
                <c:pt idx="46">
                  <c:v>40434</c:v>
                </c:pt>
                <c:pt idx="47">
                  <c:v>40441</c:v>
                </c:pt>
                <c:pt idx="48">
                  <c:v>40448</c:v>
                </c:pt>
                <c:pt idx="49">
                  <c:v>40455</c:v>
                </c:pt>
                <c:pt idx="50">
                  <c:v>40462</c:v>
                </c:pt>
                <c:pt idx="51">
                  <c:v>40469</c:v>
                </c:pt>
              </c:strCache>
            </c:strRef>
          </c:cat>
          <c:val>
            <c:numRef>
              <c:f>jaarplan!$G$4:$G$55</c:f>
              <c:numCache>
                <c:ptCount val="52"/>
                <c:pt idx="0">
                  <c:v>38.2</c:v>
                </c:pt>
                <c:pt idx="1">
                  <c:v>40</c:v>
                </c:pt>
                <c:pt idx="2">
                  <c:v>48</c:v>
                </c:pt>
                <c:pt idx="3">
                  <c:v>44.8</c:v>
                </c:pt>
                <c:pt idx="4">
                  <c:v>25.2</c:v>
                </c:pt>
                <c:pt idx="5">
                  <c:v>18</c:v>
                </c:pt>
                <c:pt idx="6">
                  <c:v>42</c:v>
                </c:pt>
                <c:pt idx="7">
                  <c:v>37</c:v>
                </c:pt>
                <c:pt idx="8">
                  <c:v>52</c:v>
                </c:pt>
                <c:pt idx="9">
                  <c:v>18</c:v>
                </c:pt>
                <c:pt idx="10">
                  <c:v>52</c:v>
                </c:pt>
                <c:pt idx="11">
                  <c:v>62</c:v>
                </c:pt>
                <c:pt idx="12">
                  <c:v>78</c:v>
                </c:pt>
                <c:pt idx="13">
                  <c:v>33</c:v>
                </c:pt>
                <c:pt idx="14">
                  <c:v>44</c:v>
                </c:pt>
                <c:pt idx="15">
                  <c:v>25</c:v>
                </c:pt>
                <c:pt idx="16">
                  <c:v>40</c:v>
                </c:pt>
                <c:pt idx="17">
                  <c:v>20</c:v>
                </c:pt>
                <c:pt idx="18">
                  <c:v>40</c:v>
                </c:pt>
                <c:pt idx="19">
                  <c:v>43</c:v>
                </c:pt>
                <c:pt idx="20">
                  <c:v>46</c:v>
                </c:pt>
                <c:pt idx="21">
                  <c:v>24</c:v>
                </c:pt>
                <c:pt idx="22">
                  <c:v>40</c:v>
                </c:pt>
                <c:pt idx="23">
                  <c:v>43</c:v>
                </c:pt>
                <c:pt idx="24">
                  <c:v>46</c:v>
                </c:pt>
                <c:pt idx="25">
                  <c:v>15</c:v>
                </c:pt>
                <c:pt idx="26">
                  <c:v>0</c:v>
                </c:pt>
                <c:pt idx="27">
                  <c:v>35</c:v>
                </c:pt>
                <c:pt idx="28">
                  <c:v>60</c:v>
                </c:pt>
                <c:pt idx="29">
                  <c:v>35</c:v>
                </c:pt>
                <c:pt idx="30">
                  <c:v>48</c:v>
                </c:pt>
                <c:pt idx="31">
                  <c:v>38</c:v>
                </c:pt>
                <c:pt idx="32">
                  <c:v>30</c:v>
                </c:pt>
                <c:pt idx="33">
                  <c:v>50</c:v>
                </c:pt>
                <c:pt idx="34">
                  <c:v>22</c:v>
                </c:pt>
                <c:pt idx="35">
                  <c:v>73</c:v>
                </c:pt>
                <c:pt idx="36">
                  <c:v>73</c:v>
                </c:pt>
                <c:pt idx="37">
                  <c:v>46</c:v>
                </c:pt>
                <c:pt idx="38">
                  <c:v>55</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ser>
        <c:axId val="60345863"/>
        <c:axId val="6241856"/>
      </c:lineChart>
      <c:catAx>
        <c:axId val="60345863"/>
        <c:scaling>
          <c:orientation val="minMax"/>
        </c:scaling>
        <c:axPos val="b"/>
        <c:delete val="0"/>
        <c:numFmt formatCode="General" sourceLinked="1"/>
        <c:majorTickMark val="cross"/>
        <c:minorTickMark val="none"/>
        <c:tickLblPos val="nextTo"/>
        <c:txPr>
          <a:bodyPr vert="horz" rot="-4500000"/>
          <a:lstStyle/>
          <a:p>
            <a:pPr>
              <a:defRPr lang="en-US" cap="none" sz="1000" b="0" i="0" u="none" baseline="0">
                <a:latin typeface="Arial"/>
                <a:ea typeface="Arial"/>
                <a:cs typeface="Arial"/>
              </a:defRPr>
            </a:pPr>
          </a:p>
        </c:txPr>
        <c:crossAx val="6241856"/>
        <c:crosses val="autoZero"/>
        <c:auto val="0"/>
        <c:lblOffset val="100"/>
        <c:tickLblSkip val="4"/>
        <c:noMultiLvlLbl val="0"/>
      </c:catAx>
      <c:valAx>
        <c:axId val="6241856"/>
        <c:scaling>
          <c:orientation val="minMax"/>
        </c:scaling>
        <c:axPos val="l"/>
        <c:title>
          <c:tx>
            <c:rich>
              <a:bodyPr vert="horz" rot="-5400000" anchor="ctr"/>
              <a:lstStyle/>
              <a:p>
                <a:pPr algn="ctr">
                  <a:defRPr/>
                </a:pPr>
                <a:r>
                  <a:rPr lang="en-US" cap="none" sz="1000" b="1" i="0" u="none" baseline="0">
                    <a:latin typeface="Arial"/>
                    <a:ea typeface="Arial"/>
                    <a:cs typeface="Arial"/>
                  </a:rPr>
                  <a:t>km/week</a:t>
                </a:r>
              </a:p>
            </c:rich>
          </c:tx>
          <c:layout/>
          <c:overlay val="0"/>
          <c:spPr>
            <a:noFill/>
            <a:ln>
              <a:noFill/>
            </a:ln>
          </c:spPr>
        </c:title>
        <c:delete val="0"/>
        <c:numFmt formatCode="General" sourceLinked="1"/>
        <c:majorTickMark val="in"/>
        <c:minorTickMark val="none"/>
        <c:tickLblPos val="nextTo"/>
        <c:crossAx val="60345863"/>
        <c:crossesAt val="1"/>
        <c:crossBetween val="between"/>
        <c:dispUnits/>
      </c:valAx>
      <c:spPr>
        <a:solidFill>
          <a:srgbClr val="C0C0C0"/>
        </a:solidFill>
        <a:ln w="12700">
          <a:solidFill>
            <a:srgbClr val="808080"/>
          </a:solidFill>
        </a:ln>
      </c:spPr>
    </c:plotArea>
    <c:legend>
      <c:legendPos val="b"/>
      <c:layout/>
      <c:overlay val="0"/>
      <c:txPr>
        <a:bodyPr vert="horz" rot="0"/>
        <a:lstStyle/>
        <a:p>
          <a:pPr>
            <a:defRPr lang="en-US" cap="none" sz="12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swim</a:t>
            </a:r>
          </a:p>
        </c:rich>
      </c:tx>
      <c:layout/>
      <c:spPr>
        <a:noFill/>
      </c:spPr>
    </c:title>
    <c:plotArea>
      <c:layout/>
      <c:barChart>
        <c:barDir val="col"/>
        <c:grouping val="clustered"/>
        <c:varyColors val="0"/>
        <c:ser>
          <c:idx val="1"/>
          <c:order val="0"/>
          <c:tx>
            <c:strRef>
              <c:f>jaarplan!$K$3</c:f>
              <c:strCache>
                <c:ptCount val="1"/>
                <c:pt idx="0">
                  <c:v>doel</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Ref>
              <c:f>jaarplan!$B$4:$B$55</c:f>
              <c:strCache>
                <c:ptCount val="52"/>
                <c:pt idx="0">
                  <c:v>40112</c:v>
                </c:pt>
                <c:pt idx="1">
                  <c:v>40119</c:v>
                </c:pt>
                <c:pt idx="2">
                  <c:v>40126</c:v>
                </c:pt>
                <c:pt idx="3">
                  <c:v>40133</c:v>
                </c:pt>
                <c:pt idx="4">
                  <c:v>40140</c:v>
                </c:pt>
                <c:pt idx="5">
                  <c:v>40147</c:v>
                </c:pt>
                <c:pt idx="6">
                  <c:v>40154</c:v>
                </c:pt>
                <c:pt idx="7">
                  <c:v>40161</c:v>
                </c:pt>
                <c:pt idx="8">
                  <c:v>40168</c:v>
                </c:pt>
                <c:pt idx="9">
                  <c:v>40175</c:v>
                </c:pt>
                <c:pt idx="10">
                  <c:v>40182</c:v>
                </c:pt>
                <c:pt idx="11">
                  <c:v>40189</c:v>
                </c:pt>
                <c:pt idx="12">
                  <c:v>40196</c:v>
                </c:pt>
                <c:pt idx="13">
                  <c:v>40203</c:v>
                </c:pt>
                <c:pt idx="14">
                  <c:v>40210</c:v>
                </c:pt>
                <c:pt idx="15">
                  <c:v>40217</c:v>
                </c:pt>
                <c:pt idx="16">
                  <c:v>40224</c:v>
                </c:pt>
                <c:pt idx="17">
                  <c:v>40231</c:v>
                </c:pt>
                <c:pt idx="18">
                  <c:v>40238</c:v>
                </c:pt>
                <c:pt idx="19">
                  <c:v>40245</c:v>
                </c:pt>
                <c:pt idx="20">
                  <c:v>40252</c:v>
                </c:pt>
                <c:pt idx="21">
                  <c:v>40259</c:v>
                </c:pt>
                <c:pt idx="22">
                  <c:v>40266</c:v>
                </c:pt>
                <c:pt idx="23">
                  <c:v>40273</c:v>
                </c:pt>
                <c:pt idx="24">
                  <c:v>40280</c:v>
                </c:pt>
                <c:pt idx="25">
                  <c:v>40287</c:v>
                </c:pt>
                <c:pt idx="26">
                  <c:v>40294</c:v>
                </c:pt>
                <c:pt idx="27">
                  <c:v>40301</c:v>
                </c:pt>
                <c:pt idx="28">
                  <c:v>40308</c:v>
                </c:pt>
                <c:pt idx="29">
                  <c:v>40315</c:v>
                </c:pt>
                <c:pt idx="30">
                  <c:v>40322</c:v>
                </c:pt>
                <c:pt idx="31">
                  <c:v>40329</c:v>
                </c:pt>
                <c:pt idx="32">
                  <c:v>40336</c:v>
                </c:pt>
                <c:pt idx="33">
                  <c:v>40343</c:v>
                </c:pt>
                <c:pt idx="34">
                  <c:v>40350</c:v>
                </c:pt>
                <c:pt idx="35">
                  <c:v>40357</c:v>
                </c:pt>
                <c:pt idx="36">
                  <c:v>40364</c:v>
                </c:pt>
                <c:pt idx="37">
                  <c:v>40371</c:v>
                </c:pt>
                <c:pt idx="38">
                  <c:v>40378</c:v>
                </c:pt>
                <c:pt idx="39">
                  <c:v>40385</c:v>
                </c:pt>
                <c:pt idx="40">
                  <c:v>40392</c:v>
                </c:pt>
                <c:pt idx="41">
                  <c:v>40399</c:v>
                </c:pt>
                <c:pt idx="42">
                  <c:v>40406</c:v>
                </c:pt>
                <c:pt idx="43">
                  <c:v>40413</c:v>
                </c:pt>
                <c:pt idx="44">
                  <c:v>40420</c:v>
                </c:pt>
                <c:pt idx="45">
                  <c:v>40427</c:v>
                </c:pt>
                <c:pt idx="46">
                  <c:v>40434</c:v>
                </c:pt>
                <c:pt idx="47">
                  <c:v>40441</c:v>
                </c:pt>
                <c:pt idx="48">
                  <c:v>40448</c:v>
                </c:pt>
                <c:pt idx="49">
                  <c:v>40455</c:v>
                </c:pt>
                <c:pt idx="50">
                  <c:v>40462</c:v>
                </c:pt>
                <c:pt idx="51">
                  <c:v>40469</c:v>
                </c:pt>
              </c:strCache>
            </c:strRef>
          </c:cat>
          <c:val>
            <c:numRef>
              <c:f>jaarplan!$K$4:$K$55</c:f>
              <c:numCache>
                <c:ptCount val="52"/>
                <c:pt idx="0">
                  <c:v>6</c:v>
                </c:pt>
                <c:pt idx="1">
                  <c:v>6</c:v>
                </c:pt>
                <c:pt idx="2">
                  <c:v>6</c:v>
                </c:pt>
                <c:pt idx="3">
                  <c:v>6</c:v>
                </c:pt>
                <c:pt idx="4">
                  <c:v>6</c:v>
                </c:pt>
                <c:pt idx="5">
                  <c:v>3</c:v>
                </c:pt>
                <c:pt idx="6">
                  <c:v>6</c:v>
                </c:pt>
                <c:pt idx="7">
                  <c:v>6</c:v>
                </c:pt>
                <c:pt idx="8">
                  <c:v>6</c:v>
                </c:pt>
                <c:pt idx="9">
                  <c:v>4</c:v>
                </c:pt>
                <c:pt idx="10">
                  <c:v>7</c:v>
                </c:pt>
                <c:pt idx="11">
                  <c:v>7</c:v>
                </c:pt>
                <c:pt idx="12">
                  <c:v>7</c:v>
                </c:pt>
                <c:pt idx="13">
                  <c:v>4</c:v>
                </c:pt>
                <c:pt idx="14">
                  <c:v>7</c:v>
                </c:pt>
                <c:pt idx="15">
                  <c:v>10.5</c:v>
                </c:pt>
                <c:pt idx="16">
                  <c:v>14</c:v>
                </c:pt>
                <c:pt idx="17">
                  <c:v>3</c:v>
                </c:pt>
                <c:pt idx="18">
                  <c:v>15</c:v>
                </c:pt>
                <c:pt idx="19">
                  <c:v>12</c:v>
                </c:pt>
                <c:pt idx="20">
                  <c:v>21</c:v>
                </c:pt>
                <c:pt idx="21">
                  <c:v>7</c:v>
                </c:pt>
                <c:pt idx="22">
                  <c:v>23</c:v>
                </c:pt>
                <c:pt idx="23">
                  <c:v>16</c:v>
                </c:pt>
                <c:pt idx="24">
                  <c:v>16</c:v>
                </c:pt>
                <c:pt idx="25">
                  <c:v>6</c:v>
                </c:pt>
                <c:pt idx="26">
                  <c:v>18</c:v>
                </c:pt>
                <c:pt idx="27">
                  <c:v>4.5</c:v>
                </c:pt>
                <c:pt idx="28">
                  <c:v>7.5</c:v>
                </c:pt>
                <c:pt idx="29">
                  <c:v>12</c:v>
                </c:pt>
                <c:pt idx="30">
                  <c:v>9.5</c:v>
                </c:pt>
                <c:pt idx="31">
                  <c:v>7</c:v>
                </c:pt>
                <c:pt idx="32">
                  <c:v>6.5</c:v>
                </c:pt>
                <c:pt idx="33">
                  <c:v>9</c:v>
                </c:pt>
                <c:pt idx="34">
                  <c:v>8.5</c:v>
                </c:pt>
                <c:pt idx="35">
                  <c:v>18</c:v>
                </c:pt>
                <c:pt idx="36">
                  <c:v>18</c:v>
                </c:pt>
                <c:pt idx="37">
                  <c:v>10.5</c:v>
                </c:pt>
                <c:pt idx="38">
                  <c:v>10.5</c:v>
                </c:pt>
              </c:numCache>
            </c:numRef>
          </c:val>
        </c:ser>
        <c:axId val="56176705"/>
        <c:axId val="35828298"/>
      </c:barChart>
      <c:lineChart>
        <c:grouping val="standard"/>
        <c:varyColors val="0"/>
        <c:ser>
          <c:idx val="0"/>
          <c:order val="1"/>
          <c:tx>
            <c:strRef>
              <c:f>jaarplan!$L$3</c:f>
              <c:strCache>
                <c:ptCount val="1"/>
                <c:pt idx="0">
                  <c:v>reeel</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jaarplan!$B$4:$B$55</c:f>
              <c:strCache>
                <c:ptCount val="52"/>
                <c:pt idx="0">
                  <c:v>40112</c:v>
                </c:pt>
                <c:pt idx="1">
                  <c:v>40119</c:v>
                </c:pt>
                <c:pt idx="2">
                  <c:v>40126</c:v>
                </c:pt>
                <c:pt idx="3">
                  <c:v>40133</c:v>
                </c:pt>
                <c:pt idx="4">
                  <c:v>40140</c:v>
                </c:pt>
                <c:pt idx="5">
                  <c:v>40147</c:v>
                </c:pt>
                <c:pt idx="6">
                  <c:v>40154</c:v>
                </c:pt>
                <c:pt idx="7">
                  <c:v>40161</c:v>
                </c:pt>
                <c:pt idx="8">
                  <c:v>40168</c:v>
                </c:pt>
                <c:pt idx="9">
                  <c:v>40175</c:v>
                </c:pt>
                <c:pt idx="10">
                  <c:v>40182</c:v>
                </c:pt>
                <c:pt idx="11">
                  <c:v>40189</c:v>
                </c:pt>
                <c:pt idx="12">
                  <c:v>40196</c:v>
                </c:pt>
                <c:pt idx="13">
                  <c:v>40203</c:v>
                </c:pt>
                <c:pt idx="14">
                  <c:v>40210</c:v>
                </c:pt>
                <c:pt idx="15">
                  <c:v>40217</c:v>
                </c:pt>
                <c:pt idx="16">
                  <c:v>40224</c:v>
                </c:pt>
                <c:pt idx="17">
                  <c:v>40231</c:v>
                </c:pt>
                <c:pt idx="18">
                  <c:v>40238</c:v>
                </c:pt>
                <c:pt idx="19">
                  <c:v>40245</c:v>
                </c:pt>
                <c:pt idx="20">
                  <c:v>40252</c:v>
                </c:pt>
                <c:pt idx="21">
                  <c:v>40259</c:v>
                </c:pt>
                <c:pt idx="22">
                  <c:v>40266</c:v>
                </c:pt>
                <c:pt idx="23">
                  <c:v>40273</c:v>
                </c:pt>
                <c:pt idx="24">
                  <c:v>40280</c:v>
                </c:pt>
                <c:pt idx="25">
                  <c:v>40287</c:v>
                </c:pt>
                <c:pt idx="26">
                  <c:v>40294</c:v>
                </c:pt>
                <c:pt idx="27">
                  <c:v>40301</c:v>
                </c:pt>
                <c:pt idx="28">
                  <c:v>40308</c:v>
                </c:pt>
                <c:pt idx="29">
                  <c:v>40315</c:v>
                </c:pt>
                <c:pt idx="30">
                  <c:v>40322</c:v>
                </c:pt>
                <c:pt idx="31">
                  <c:v>40329</c:v>
                </c:pt>
                <c:pt idx="32">
                  <c:v>40336</c:v>
                </c:pt>
                <c:pt idx="33">
                  <c:v>40343</c:v>
                </c:pt>
                <c:pt idx="34">
                  <c:v>40350</c:v>
                </c:pt>
                <c:pt idx="35">
                  <c:v>40357</c:v>
                </c:pt>
                <c:pt idx="36">
                  <c:v>40364</c:v>
                </c:pt>
                <c:pt idx="37">
                  <c:v>40371</c:v>
                </c:pt>
                <c:pt idx="38">
                  <c:v>40378</c:v>
                </c:pt>
                <c:pt idx="39">
                  <c:v>40385</c:v>
                </c:pt>
                <c:pt idx="40">
                  <c:v>40392</c:v>
                </c:pt>
                <c:pt idx="41">
                  <c:v>40399</c:v>
                </c:pt>
                <c:pt idx="42">
                  <c:v>40406</c:v>
                </c:pt>
                <c:pt idx="43">
                  <c:v>40413</c:v>
                </c:pt>
                <c:pt idx="44">
                  <c:v>40420</c:v>
                </c:pt>
                <c:pt idx="45">
                  <c:v>40427</c:v>
                </c:pt>
                <c:pt idx="46">
                  <c:v>40434</c:v>
                </c:pt>
                <c:pt idx="47">
                  <c:v>40441</c:v>
                </c:pt>
                <c:pt idx="48">
                  <c:v>40448</c:v>
                </c:pt>
                <c:pt idx="49">
                  <c:v>40455</c:v>
                </c:pt>
                <c:pt idx="50">
                  <c:v>40462</c:v>
                </c:pt>
                <c:pt idx="51">
                  <c:v>40469</c:v>
                </c:pt>
              </c:strCache>
            </c:strRef>
          </c:cat>
          <c:val>
            <c:numRef>
              <c:f>jaarplan!$L$4:$L$55</c:f>
              <c:numCache>
                <c:ptCount val="52"/>
                <c:pt idx="0">
                  <c:v>6</c:v>
                </c:pt>
                <c:pt idx="1">
                  <c:v>6</c:v>
                </c:pt>
                <c:pt idx="2">
                  <c:v>6</c:v>
                </c:pt>
                <c:pt idx="3">
                  <c:v>6</c:v>
                </c:pt>
                <c:pt idx="4">
                  <c:v>6</c:v>
                </c:pt>
                <c:pt idx="5">
                  <c:v>3</c:v>
                </c:pt>
                <c:pt idx="6">
                  <c:v>6</c:v>
                </c:pt>
                <c:pt idx="7">
                  <c:v>6</c:v>
                </c:pt>
                <c:pt idx="8">
                  <c:v>3</c:v>
                </c:pt>
                <c:pt idx="9">
                  <c:v>4</c:v>
                </c:pt>
                <c:pt idx="10">
                  <c:v>7</c:v>
                </c:pt>
                <c:pt idx="11">
                  <c:v>7</c:v>
                </c:pt>
                <c:pt idx="12">
                  <c:v>7</c:v>
                </c:pt>
                <c:pt idx="13">
                  <c:v>4</c:v>
                </c:pt>
                <c:pt idx="14">
                  <c:v>7</c:v>
                </c:pt>
                <c:pt idx="15">
                  <c:v>10.5</c:v>
                </c:pt>
                <c:pt idx="16">
                  <c:v>14</c:v>
                </c:pt>
                <c:pt idx="17">
                  <c:v>3</c:v>
                </c:pt>
                <c:pt idx="18">
                  <c:v>15</c:v>
                </c:pt>
                <c:pt idx="19">
                  <c:v>12</c:v>
                </c:pt>
                <c:pt idx="20">
                  <c:v>21</c:v>
                </c:pt>
                <c:pt idx="21">
                  <c:v>7</c:v>
                </c:pt>
                <c:pt idx="22">
                  <c:v>23</c:v>
                </c:pt>
                <c:pt idx="23">
                  <c:v>16</c:v>
                </c:pt>
                <c:pt idx="24">
                  <c:v>16</c:v>
                </c:pt>
                <c:pt idx="25">
                  <c:v>6</c:v>
                </c:pt>
                <c:pt idx="26">
                  <c:v>0</c:v>
                </c:pt>
                <c:pt idx="27">
                  <c:v>4.5</c:v>
                </c:pt>
                <c:pt idx="28">
                  <c:v>7.5</c:v>
                </c:pt>
                <c:pt idx="29">
                  <c:v>12</c:v>
                </c:pt>
                <c:pt idx="30">
                  <c:v>9.5</c:v>
                </c:pt>
                <c:pt idx="31">
                  <c:v>7</c:v>
                </c:pt>
                <c:pt idx="32">
                  <c:v>6.5</c:v>
                </c:pt>
                <c:pt idx="33">
                  <c:v>9</c:v>
                </c:pt>
                <c:pt idx="34">
                  <c:v>8.5</c:v>
                </c:pt>
                <c:pt idx="35">
                  <c:v>18</c:v>
                </c:pt>
                <c:pt idx="36">
                  <c:v>18</c:v>
                </c:pt>
                <c:pt idx="37">
                  <c:v>10.5</c:v>
                </c:pt>
                <c:pt idx="38">
                  <c:v>10.3</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ser>
        <c:axId val="56176705"/>
        <c:axId val="35828298"/>
      </c:lineChart>
      <c:catAx>
        <c:axId val="56176705"/>
        <c:scaling>
          <c:orientation val="minMax"/>
        </c:scaling>
        <c:axPos val="b"/>
        <c:delete val="0"/>
        <c:numFmt formatCode="General" sourceLinked="1"/>
        <c:majorTickMark val="cross"/>
        <c:minorTickMark val="none"/>
        <c:tickLblPos val="nextTo"/>
        <c:txPr>
          <a:bodyPr vert="horz" rot="-4500000"/>
          <a:lstStyle/>
          <a:p>
            <a:pPr>
              <a:defRPr lang="en-US" cap="none" sz="1000" b="0" i="0" u="none" baseline="0">
                <a:latin typeface="Arial"/>
                <a:ea typeface="Arial"/>
                <a:cs typeface="Arial"/>
              </a:defRPr>
            </a:pPr>
          </a:p>
        </c:txPr>
        <c:crossAx val="35828298"/>
        <c:crosses val="autoZero"/>
        <c:auto val="0"/>
        <c:lblOffset val="100"/>
        <c:tickLblSkip val="4"/>
        <c:noMultiLvlLbl val="0"/>
      </c:catAx>
      <c:valAx>
        <c:axId val="35828298"/>
        <c:scaling>
          <c:orientation val="minMax"/>
        </c:scaling>
        <c:axPos val="l"/>
        <c:title>
          <c:tx>
            <c:rich>
              <a:bodyPr vert="horz" rot="-5400000" anchor="ctr"/>
              <a:lstStyle/>
              <a:p>
                <a:pPr algn="ctr">
                  <a:defRPr/>
                </a:pPr>
                <a:r>
                  <a:rPr lang="en-US" cap="none" sz="1000" b="1" i="0" u="none" baseline="0">
                    <a:latin typeface="Arial"/>
                    <a:ea typeface="Arial"/>
                    <a:cs typeface="Arial"/>
                  </a:rPr>
                  <a:t>km/week</a:t>
                </a:r>
              </a:p>
            </c:rich>
          </c:tx>
          <c:layout/>
          <c:overlay val="0"/>
          <c:spPr>
            <a:noFill/>
            <a:ln>
              <a:noFill/>
            </a:ln>
          </c:spPr>
        </c:title>
        <c:delete val="0"/>
        <c:numFmt formatCode="General" sourceLinked="1"/>
        <c:majorTickMark val="in"/>
        <c:minorTickMark val="none"/>
        <c:tickLblPos val="nextTo"/>
        <c:crossAx val="56176705"/>
        <c:crossesAt val="1"/>
        <c:crossBetween val="between"/>
        <c:dispUnits/>
      </c:valAx>
      <c:spPr>
        <a:solidFill>
          <a:srgbClr val="C0C0C0"/>
        </a:solidFill>
        <a:ln w="12700">
          <a:solidFill>
            <a:srgbClr val="808080"/>
          </a:solidFill>
        </a:ln>
      </c:spPr>
    </c:plotArea>
    <c:legend>
      <c:legendPos val="b"/>
      <c:layout/>
      <c:overlay val="0"/>
      <c:txPr>
        <a:bodyPr vert="horz" rot="0"/>
        <a:lstStyle/>
        <a:p>
          <a:pPr>
            <a:defRPr lang="en-US" cap="none" sz="12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recuperatie</a:t>
            </a:r>
          </a:p>
        </c:rich>
      </c:tx>
      <c:layout/>
      <c:spPr>
        <a:noFill/>
      </c:spPr>
    </c:title>
    <c:plotArea>
      <c:layout/>
      <c:lineChart>
        <c:grouping val="standard"/>
        <c:varyColors val="0"/>
        <c:ser>
          <c:idx val="0"/>
          <c:order val="1"/>
          <c:tx>
            <c:strRef>
              <c:f>jaarplan!$AF$2</c:f>
              <c:strCache>
                <c:ptCount val="1"/>
                <c:pt idx="0">
                  <c:v>hartslag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jaarplan!$B$3:$B$55</c:f>
              <c:strCache>
                <c:ptCount val="53"/>
                <c:pt idx="1">
                  <c:v>40112</c:v>
                </c:pt>
                <c:pt idx="2">
                  <c:v>40119</c:v>
                </c:pt>
                <c:pt idx="3">
                  <c:v>40126</c:v>
                </c:pt>
                <c:pt idx="4">
                  <c:v>40133</c:v>
                </c:pt>
                <c:pt idx="5">
                  <c:v>40140</c:v>
                </c:pt>
                <c:pt idx="6">
                  <c:v>40147</c:v>
                </c:pt>
                <c:pt idx="7">
                  <c:v>40154</c:v>
                </c:pt>
                <c:pt idx="8">
                  <c:v>40161</c:v>
                </c:pt>
                <c:pt idx="9">
                  <c:v>40168</c:v>
                </c:pt>
                <c:pt idx="10">
                  <c:v>40175</c:v>
                </c:pt>
                <c:pt idx="11">
                  <c:v>40182</c:v>
                </c:pt>
                <c:pt idx="12">
                  <c:v>40189</c:v>
                </c:pt>
                <c:pt idx="13">
                  <c:v>40196</c:v>
                </c:pt>
                <c:pt idx="14">
                  <c:v>40203</c:v>
                </c:pt>
                <c:pt idx="15">
                  <c:v>40210</c:v>
                </c:pt>
                <c:pt idx="16">
                  <c:v>40217</c:v>
                </c:pt>
                <c:pt idx="17">
                  <c:v>40224</c:v>
                </c:pt>
                <c:pt idx="18">
                  <c:v>40231</c:v>
                </c:pt>
                <c:pt idx="19">
                  <c:v>40238</c:v>
                </c:pt>
                <c:pt idx="20">
                  <c:v>40245</c:v>
                </c:pt>
                <c:pt idx="21">
                  <c:v>40252</c:v>
                </c:pt>
                <c:pt idx="22">
                  <c:v>40259</c:v>
                </c:pt>
                <c:pt idx="23">
                  <c:v>40266</c:v>
                </c:pt>
                <c:pt idx="24">
                  <c:v>40273</c:v>
                </c:pt>
                <c:pt idx="25">
                  <c:v>40280</c:v>
                </c:pt>
                <c:pt idx="26">
                  <c:v>40287</c:v>
                </c:pt>
                <c:pt idx="27">
                  <c:v>40294</c:v>
                </c:pt>
                <c:pt idx="28">
                  <c:v>40301</c:v>
                </c:pt>
                <c:pt idx="29">
                  <c:v>40308</c:v>
                </c:pt>
                <c:pt idx="30">
                  <c:v>40315</c:v>
                </c:pt>
                <c:pt idx="31">
                  <c:v>40322</c:v>
                </c:pt>
                <c:pt idx="32">
                  <c:v>40329</c:v>
                </c:pt>
                <c:pt idx="33">
                  <c:v>40336</c:v>
                </c:pt>
                <c:pt idx="34">
                  <c:v>40343</c:v>
                </c:pt>
                <c:pt idx="35">
                  <c:v>40350</c:v>
                </c:pt>
                <c:pt idx="36">
                  <c:v>40357</c:v>
                </c:pt>
                <c:pt idx="37">
                  <c:v>40364</c:v>
                </c:pt>
                <c:pt idx="38">
                  <c:v>40371</c:v>
                </c:pt>
                <c:pt idx="39">
                  <c:v>40378</c:v>
                </c:pt>
                <c:pt idx="40">
                  <c:v>40385</c:v>
                </c:pt>
                <c:pt idx="41">
                  <c:v>40392</c:v>
                </c:pt>
                <c:pt idx="42">
                  <c:v>40399</c:v>
                </c:pt>
                <c:pt idx="43">
                  <c:v>40406</c:v>
                </c:pt>
                <c:pt idx="44">
                  <c:v>40413</c:v>
                </c:pt>
                <c:pt idx="45">
                  <c:v>40420</c:v>
                </c:pt>
                <c:pt idx="46">
                  <c:v>40427</c:v>
                </c:pt>
                <c:pt idx="47">
                  <c:v>40434</c:v>
                </c:pt>
                <c:pt idx="48">
                  <c:v>40441</c:v>
                </c:pt>
                <c:pt idx="49">
                  <c:v>40448</c:v>
                </c:pt>
                <c:pt idx="50">
                  <c:v>40455</c:v>
                </c:pt>
                <c:pt idx="51">
                  <c:v>40462</c:v>
                </c:pt>
                <c:pt idx="52">
                  <c:v>40469</c:v>
                </c:pt>
              </c:strCache>
            </c:strRef>
          </c:cat>
          <c:val>
            <c:numRef>
              <c:f>jaarplan!$AF$3:$AF$55</c:f>
              <c:numCache>
                <c:ptCount val="53"/>
                <c:pt idx="1">
                  <c:v>54.714285714285715</c:v>
                </c:pt>
                <c:pt idx="2">
                  <c:v>53.142857142857146</c:v>
                </c:pt>
                <c:pt idx="3">
                  <c:v>55</c:v>
                </c:pt>
                <c:pt idx="4">
                  <c:v>54.42857142857143</c:v>
                </c:pt>
                <c:pt idx="5">
                  <c:v>53.285714285714285</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mooth val="0"/>
        </c:ser>
        <c:ser>
          <c:idx val="2"/>
          <c:order val="2"/>
          <c:tx>
            <c:strRef>
              <c:f>jaarplan!$AG$2</c:f>
              <c:strCache>
                <c:ptCount val="1"/>
                <c:pt idx="0">
                  <c:v>gewicht</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3300"/>
              </a:solidFill>
              <a:ln>
                <a:solidFill>
                  <a:srgbClr val="993300"/>
                </a:solidFill>
              </a:ln>
            </c:spPr>
          </c:marker>
          <c:cat>
            <c:strRef>
              <c:f>jaarplan!$B$3:$B$55</c:f>
              <c:strCache>
                <c:ptCount val="53"/>
                <c:pt idx="1">
                  <c:v>40112</c:v>
                </c:pt>
                <c:pt idx="2">
                  <c:v>40119</c:v>
                </c:pt>
                <c:pt idx="3">
                  <c:v>40126</c:v>
                </c:pt>
                <c:pt idx="4">
                  <c:v>40133</c:v>
                </c:pt>
                <c:pt idx="5">
                  <c:v>40140</c:v>
                </c:pt>
                <c:pt idx="6">
                  <c:v>40147</c:v>
                </c:pt>
                <c:pt idx="7">
                  <c:v>40154</c:v>
                </c:pt>
                <c:pt idx="8">
                  <c:v>40161</c:v>
                </c:pt>
                <c:pt idx="9">
                  <c:v>40168</c:v>
                </c:pt>
                <c:pt idx="10">
                  <c:v>40175</c:v>
                </c:pt>
                <c:pt idx="11">
                  <c:v>40182</c:v>
                </c:pt>
                <c:pt idx="12">
                  <c:v>40189</c:v>
                </c:pt>
                <c:pt idx="13">
                  <c:v>40196</c:v>
                </c:pt>
                <c:pt idx="14">
                  <c:v>40203</c:v>
                </c:pt>
                <c:pt idx="15">
                  <c:v>40210</c:v>
                </c:pt>
                <c:pt idx="16">
                  <c:v>40217</c:v>
                </c:pt>
                <c:pt idx="17">
                  <c:v>40224</c:v>
                </c:pt>
                <c:pt idx="18">
                  <c:v>40231</c:v>
                </c:pt>
                <c:pt idx="19">
                  <c:v>40238</c:v>
                </c:pt>
                <c:pt idx="20">
                  <c:v>40245</c:v>
                </c:pt>
                <c:pt idx="21">
                  <c:v>40252</c:v>
                </c:pt>
                <c:pt idx="22">
                  <c:v>40259</c:v>
                </c:pt>
                <c:pt idx="23">
                  <c:v>40266</c:v>
                </c:pt>
                <c:pt idx="24">
                  <c:v>40273</c:v>
                </c:pt>
                <c:pt idx="25">
                  <c:v>40280</c:v>
                </c:pt>
                <c:pt idx="26">
                  <c:v>40287</c:v>
                </c:pt>
                <c:pt idx="27">
                  <c:v>40294</c:v>
                </c:pt>
                <c:pt idx="28">
                  <c:v>40301</c:v>
                </c:pt>
                <c:pt idx="29">
                  <c:v>40308</c:v>
                </c:pt>
                <c:pt idx="30">
                  <c:v>40315</c:v>
                </c:pt>
                <c:pt idx="31">
                  <c:v>40322</c:v>
                </c:pt>
                <c:pt idx="32">
                  <c:v>40329</c:v>
                </c:pt>
                <c:pt idx="33">
                  <c:v>40336</c:v>
                </c:pt>
                <c:pt idx="34">
                  <c:v>40343</c:v>
                </c:pt>
                <c:pt idx="35">
                  <c:v>40350</c:v>
                </c:pt>
                <c:pt idx="36">
                  <c:v>40357</c:v>
                </c:pt>
                <c:pt idx="37">
                  <c:v>40364</c:v>
                </c:pt>
                <c:pt idx="38">
                  <c:v>40371</c:v>
                </c:pt>
                <c:pt idx="39">
                  <c:v>40378</c:v>
                </c:pt>
                <c:pt idx="40">
                  <c:v>40385</c:v>
                </c:pt>
                <c:pt idx="41">
                  <c:v>40392</c:v>
                </c:pt>
                <c:pt idx="42">
                  <c:v>40399</c:v>
                </c:pt>
                <c:pt idx="43">
                  <c:v>40406</c:v>
                </c:pt>
                <c:pt idx="44">
                  <c:v>40413</c:v>
                </c:pt>
                <c:pt idx="45">
                  <c:v>40420</c:v>
                </c:pt>
                <c:pt idx="46">
                  <c:v>40427</c:v>
                </c:pt>
                <c:pt idx="47">
                  <c:v>40434</c:v>
                </c:pt>
                <c:pt idx="48">
                  <c:v>40441</c:v>
                </c:pt>
                <c:pt idx="49">
                  <c:v>40448</c:v>
                </c:pt>
                <c:pt idx="50">
                  <c:v>40455</c:v>
                </c:pt>
                <c:pt idx="51">
                  <c:v>40462</c:v>
                </c:pt>
                <c:pt idx="52">
                  <c:v>40469</c:v>
                </c:pt>
              </c:strCache>
            </c:strRef>
          </c:cat>
          <c:val>
            <c:numRef>
              <c:f>jaarplan!$AG$3:$AG$55</c:f>
              <c:numCache>
                <c:ptCount val="53"/>
                <c:pt idx="1">
                  <c:v>70.07142857142857</c:v>
                </c:pt>
                <c:pt idx="2">
                  <c:v>70.35714285714286</c:v>
                </c:pt>
                <c:pt idx="3">
                  <c:v>70.84285714285714</c:v>
                </c:pt>
                <c:pt idx="4">
                  <c:v>70.74285714285715</c:v>
                </c:pt>
                <c:pt idx="5">
                  <c:v>71.01428571428572</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mooth val="0"/>
        </c:ser>
        <c:marker val="1"/>
        <c:axId val="54019227"/>
        <c:axId val="16410996"/>
      </c:lineChart>
      <c:lineChart>
        <c:grouping val="standard"/>
        <c:varyColors val="0"/>
        <c:ser>
          <c:idx val="1"/>
          <c:order val="0"/>
          <c:tx>
            <c:strRef>
              <c:f>jaarplan!$AE$2</c:f>
              <c:strCache>
                <c:ptCount val="1"/>
                <c:pt idx="0">
                  <c:v>gevoel</c:v>
                </c:pt>
              </c:strCache>
            </c:strRef>
          </c:tx>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jaarplan!$B$3:$B$55</c:f>
              <c:strCache>
                <c:ptCount val="53"/>
                <c:pt idx="1">
                  <c:v>40112</c:v>
                </c:pt>
                <c:pt idx="2">
                  <c:v>40119</c:v>
                </c:pt>
                <c:pt idx="3">
                  <c:v>40126</c:v>
                </c:pt>
                <c:pt idx="4">
                  <c:v>40133</c:v>
                </c:pt>
                <c:pt idx="5">
                  <c:v>40140</c:v>
                </c:pt>
                <c:pt idx="6">
                  <c:v>40147</c:v>
                </c:pt>
                <c:pt idx="7">
                  <c:v>40154</c:v>
                </c:pt>
                <c:pt idx="8">
                  <c:v>40161</c:v>
                </c:pt>
                <c:pt idx="9">
                  <c:v>40168</c:v>
                </c:pt>
                <c:pt idx="10">
                  <c:v>40175</c:v>
                </c:pt>
                <c:pt idx="11">
                  <c:v>40182</c:v>
                </c:pt>
                <c:pt idx="12">
                  <c:v>40189</c:v>
                </c:pt>
                <c:pt idx="13">
                  <c:v>40196</c:v>
                </c:pt>
                <c:pt idx="14">
                  <c:v>40203</c:v>
                </c:pt>
                <c:pt idx="15">
                  <c:v>40210</c:v>
                </c:pt>
                <c:pt idx="16">
                  <c:v>40217</c:v>
                </c:pt>
                <c:pt idx="17">
                  <c:v>40224</c:v>
                </c:pt>
                <c:pt idx="18">
                  <c:v>40231</c:v>
                </c:pt>
                <c:pt idx="19">
                  <c:v>40238</c:v>
                </c:pt>
                <c:pt idx="20">
                  <c:v>40245</c:v>
                </c:pt>
                <c:pt idx="21">
                  <c:v>40252</c:v>
                </c:pt>
                <c:pt idx="22">
                  <c:v>40259</c:v>
                </c:pt>
                <c:pt idx="23">
                  <c:v>40266</c:v>
                </c:pt>
                <c:pt idx="24">
                  <c:v>40273</c:v>
                </c:pt>
                <c:pt idx="25">
                  <c:v>40280</c:v>
                </c:pt>
                <c:pt idx="26">
                  <c:v>40287</c:v>
                </c:pt>
                <c:pt idx="27">
                  <c:v>40294</c:v>
                </c:pt>
                <c:pt idx="28">
                  <c:v>40301</c:v>
                </c:pt>
                <c:pt idx="29">
                  <c:v>40308</c:v>
                </c:pt>
                <c:pt idx="30">
                  <c:v>40315</c:v>
                </c:pt>
                <c:pt idx="31">
                  <c:v>40322</c:v>
                </c:pt>
                <c:pt idx="32">
                  <c:v>40329</c:v>
                </c:pt>
                <c:pt idx="33">
                  <c:v>40336</c:v>
                </c:pt>
                <c:pt idx="34">
                  <c:v>40343</c:v>
                </c:pt>
                <c:pt idx="35">
                  <c:v>40350</c:v>
                </c:pt>
                <c:pt idx="36">
                  <c:v>40357</c:v>
                </c:pt>
                <c:pt idx="37">
                  <c:v>40364</c:v>
                </c:pt>
                <c:pt idx="38">
                  <c:v>40371</c:v>
                </c:pt>
                <c:pt idx="39">
                  <c:v>40378</c:v>
                </c:pt>
                <c:pt idx="40">
                  <c:v>40385</c:v>
                </c:pt>
                <c:pt idx="41">
                  <c:v>40392</c:v>
                </c:pt>
                <c:pt idx="42">
                  <c:v>40399</c:v>
                </c:pt>
                <c:pt idx="43">
                  <c:v>40406</c:v>
                </c:pt>
                <c:pt idx="44">
                  <c:v>40413</c:v>
                </c:pt>
                <c:pt idx="45">
                  <c:v>40420</c:v>
                </c:pt>
                <c:pt idx="46">
                  <c:v>40427</c:v>
                </c:pt>
                <c:pt idx="47">
                  <c:v>40434</c:v>
                </c:pt>
                <c:pt idx="48">
                  <c:v>40441</c:v>
                </c:pt>
                <c:pt idx="49">
                  <c:v>40448</c:v>
                </c:pt>
                <c:pt idx="50">
                  <c:v>40455</c:v>
                </c:pt>
                <c:pt idx="51">
                  <c:v>40462</c:v>
                </c:pt>
                <c:pt idx="52">
                  <c:v>40469</c:v>
                </c:pt>
              </c:strCache>
            </c:strRef>
          </c:cat>
          <c:val>
            <c:numRef>
              <c:f>jaarplan!$AE$3:$AE$55</c:f>
              <c:numCache>
                <c:ptCount val="53"/>
                <c:pt idx="1">
                  <c:v>3.142857142857143</c:v>
                </c:pt>
                <c:pt idx="2">
                  <c:v>3.5238095238095237</c:v>
                </c:pt>
                <c:pt idx="3">
                  <c:v>3.380952380952381</c:v>
                </c:pt>
                <c:pt idx="4">
                  <c:v>3.111111111111111</c:v>
                </c:pt>
                <c:pt idx="5">
                  <c:v>3.0476190476190474</c:v>
                </c:pt>
                <c:pt idx="6">
                  <c:v>3.25</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mooth val="0"/>
        </c:ser>
        <c:ser>
          <c:idx val="3"/>
          <c:order val="3"/>
          <c:tx>
            <c:strRef>
              <c:f>jaarplan!$AH$2</c:f>
              <c:strCache>
                <c:ptCount val="1"/>
                <c:pt idx="0">
                  <c:v>slaap</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339966"/>
                </a:solidFill>
              </a:ln>
            </c:spPr>
          </c:marker>
          <c:cat>
            <c:strRef>
              <c:f>jaarplan!$B$3:$B$55</c:f>
              <c:strCache>
                <c:ptCount val="53"/>
                <c:pt idx="1">
                  <c:v>40112</c:v>
                </c:pt>
                <c:pt idx="2">
                  <c:v>40119</c:v>
                </c:pt>
                <c:pt idx="3">
                  <c:v>40126</c:v>
                </c:pt>
                <c:pt idx="4">
                  <c:v>40133</c:v>
                </c:pt>
                <c:pt idx="5">
                  <c:v>40140</c:v>
                </c:pt>
                <c:pt idx="6">
                  <c:v>40147</c:v>
                </c:pt>
                <c:pt idx="7">
                  <c:v>40154</c:v>
                </c:pt>
                <c:pt idx="8">
                  <c:v>40161</c:v>
                </c:pt>
                <c:pt idx="9">
                  <c:v>40168</c:v>
                </c:pt>
                <c:pt idx="10">
                  <c:v>40175</c:v>
                </c:pt>
                <c:pt idx="11">
                  <c:v>40182</c:v>
                </c:pt>
                <c:pt idx="12">
                  <c:v>40189</c:v>
                </c:pt>
                <c:pt idx="13">
                  <c:v>40196</c:v>
                </c:pt>
                <c:pt idx="14">
                  <c:v>40203</c:v>
                </c:pt>
                <c:pt idx="15">
                  <c:v>40210</c:v>
                </c:pt>
                <c:pt idx="16">
                  <c:v>40217</c:v>
                </c:pt>
                <c:pt idx="17">
                  <c:v>40224</c:v>
                </c:pt>
                <c:pt idx="18">
                  <c:v>40231</c:v>
                </c:pt>
                <c:pt idx="19">
                  <c:v>40238</c:v>
                </c:pt>
                <c:pt idx="20">
                  <c:v>40245</c:v>
                </c:pt>
                <c:pt idx="21">
                  <c:v>40252</c:v>
                </c:pt>
                <c:pt idx="22">
                  <c:v>40259</c:v>
                </c:pt>
                <c:pt idx="23">
                  <c:v>40266</c:v>
                </c:pt>
                <c:pt idx="24">
                  <c:v>40273</c:v>
                </c:pt>
                <c:pt idx="25">
                  <c:v>40280</c:v>
                </c:pt>
                <c:pt idx="26">
                  <c:v>40287</c:v>
                </c:pt>
                <c:pt idx="27">
                  <c:v>40294</c:v>
                </c:pt>
                <c:pt idx="28">
                  <c:v>40301</c:v>
                </c:pt>
                <c:pt idx="29">
                  <c:v>40308</c:v>
                </c:pt>
                <c:pt idx="30">
                  <c:v>40315</c:v>
                </c:pt>
                <c:pt idx="31">
                  <c:v>40322</c:v>
                </c:pt>
                <c:pt idx="32">
                  <c:v>40329</c:v>
                </c:pt>
                <c:pt idx="33">
                  <c:v>40336</c:v>
                </c:pt>
                <c:pt idx="34">
                  <c:v>40343</c:v>
                </c:pt>
                <c:pt idx="35">
                  <c:v>40350</c:v>
                </c:pt>
                <c:pt idx="36">
                  <c:v>40357</c:v>
                </c:pt>
                <c:pt idx="37">
                  <c:v>40364</c:v>
                </c:pt>
                <c:pt idx="38">
                  <c:v>40371</c:v>
                </c:pt>
                <c:pt idx="39">
                  <c:v>40378</c:v>
                </c:pt>
                <c:pt idx="40">
                  <c:v>40385</c:v>
                </c:pt>
                <c:pt idx="41">
                  <c:v>40392</c:v>
                </c:pt>
                <c:pt idx="42">
                  <c:v>40399</c:v>
                </c:pt>
                <c:pt idx="43">
                  <c:v>40406</c:v>
                </c:pt>
                <c:pt idx="44">
                  <c:v>40413</c:v>
                </c:pt>
                <c:pt idx="45">
                  <c:v>40420</c:v>
                </c:pt>
                <c:pt idx="46">
                  <c:v>40427</c:v>
                </c:pt>
                <c:pt idx="47">
                  <c:v>40434</c:v>
                </c:pt>
                <c:pt idx="48">
                  <c:v>40441</c:v>
                </c:pt>
                <c:pt idx="49">
                  <c:v>40448</c:v>
                </c:pt>
                <c:pt idx="50">
                  <c:v>40455</c:v>
                </c:pt>
                <c:pt idx="51">
                  <c:v>40462</c:v>
                </c:pt>
                <c:pt idx="52">
                  <c:v>40469</c:v>
                </c:pt>
              </c:strCache>
            </c:strRef>
          </c:cat>
          <c:val>
            <c:numRef>
              <c:f>jaarplan!$AH$3:$AH$55</c:f>
              <c:numCache>
                <c:ptCount val="53"/>
                <c:pt idx="1">
                  <c:v>8.035714285714286</c:v>
                </c:pt>
                <c:pt idx="2">
                  <c:v>8.428571428571429</c:v>
                </c:pt>
                <c:pt idx="3">
                  <c:v>7.785714285714286</c:v>
                </c:pt>
                <c:pt idx="4">
                  <c:v>8.071428571428571</c:v>
                </c:pt>
                <c:pt idx="5">
                  <c:v>8.285714285714286</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mooth val="0"/>
        </c:ser>
        <c:marker val="1"/>
        <c:axId val="13481237"/>
        <c:axId val="54222270"/>
      </c:lineChart>
      <c:catAx>
        <c:axId val="54019227"/>
        <c:scaling>
          <c:orientation val="minMax"/>
        </c:scaling>
        <c:axPos val="b"/>
        <c:delete val="0"/>
        <c:numFmt formatCode="General" sourceLinked="1"/>
        <c:majorTickMark val="cross"/>
        <c:minorTickMark val="none"/>
        <c:tickLblPos val="nextTo"/>
        <c:txPr>
          <a:bodyPr vert="horz" rot="-4500000"/>
          <a:lstStyle/>
          <a:p>
            <a:pPr>
              <a:defRPr lang="en-US" cap="none" sz="1000" b="0" i="0" u="none" baseline="0">
                <a:latin typeface="Arial"/>
                <a:ea typeface="Arial"/>
                <a:cs typeface="Arial"/>
              </a:defRPr>
            </a:pPr>
          </a:p>
        </c:txPr>
        <c:crossAx val="16410996"/>
        <c:crosses val="autoZero"/>
        <c:auto val="0"/>
        <c:lblOffset val="100"/>
        <c:tickLblSkip val="4"/>
        <c:noMultiLvlLbl val="0"/>
      </c:catAx>
      <c:valAx>
        <c:axId val="16410996"/>
        <c:scaling>
          <c:orientation val="minMax"/>
        </c:scaling>
        <c:axPos val="l"/>
        <c:delete val="0"/>
        <c:numFmt formatCode="General" sourceLinked="1"/>
        <c:majorTickMark val="in"/>
        <c:minorTickMark val="none"/>
        <c:tickLblPos val="nextTo"/>
        <c:crossAx val="54019227"/>
        <c:crossesAt val="1"/>
        <c:crossBetween val="between"/>
        <c:dispUnits/>
      </c:valAx>
      <c:catAx>
        <c:axId val="13481237"/>
        <c:scaling>
          <c:orientation val="minMax"/>
        </c:scaling>
        <c:axPos val="b"/>
        <c:delete val="1"/>
        <c:majorTickMark val="in"/>
        <c:minorTickMark val="none"/>
        <c:tickLblPos val="nextTo"/>
        <c:crossAx val="54222270"/>
        <c:crosses val="autoZero"/>
        <c:auto val="0"/>
        <c:lblOffset val="100"/>
        <c:tickLblSkip val="1"/>
        <c:noMultiLvlLbl val="0"/>
      </c:catAx>
      <c:valAx>
        <c:axId val="54222270"/>
        <c:scaling>
          <c:orientation val="minMax"/>
          <c:max val="10"/>
          <c:min val="0"/>
        </c:scaling>
        <c:axPos val="l"/>
        <c:delete val="0"/>
        <c:numFmt formatCode="General" sourceLinked="1"/>
        <c:majorTickMark val="in"/>
        <c:minorTickMark val="none"/>
        <c:tickLblPos val="nextTo"/>
        <c:crossAx val="13481237"/>
        <c:crosses val="max"/>
        <c:crossBetween val="between"/>
        <c:dispUnits/>
        <c:majorUnit val="1"/>
        <c:minorUnit val="1"/>
      </c:valAx>
      <c:spPr>
        <a:solidFill>
          <a:srgbClr val="C0C0C0"/>
        </a:solidFill>
        <a:ln w="12700">
          <a:solidFill>
            <a:srgbClr val="808080"/>
          </a:solidFill>
        </a:ln>
      </c:spPr>
    </c:plotArea>
    <c:legend>
      <c:legendPos val="b"/>
      <c:layout/>
      <c:overlay val="0"/>
      <c:txPr>
        <a:bodyPr vert="horz" rot="0"/>
        <a:lstStyle/>
        <a:p>
          <a:pPr>
            <a:defRPr lang="en-US" cap="none" sz="12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verhouding sporten (tijden)</a:t>
            </a:r>
          </a:p>
        </c:rich>
      </c:tx>
      <c:layout/>
      <c:spPr>
        <a:noFill/>
        <a:ln>
          <a:noFill/>
        </a:ln>
      </c:spPr>
    </c:title>
    <c:plotArea>
      <c:layout>
        <c:manualLayout>
          <c:xMode val="edge"/>
          <c:yMode val="edge"/>
          <c:x val="0.07"/>
          <c:y val="0.166"/>
          <c:w val="0.82275"/>
          <c:h val="0.76175"/>
        </c:manualLayout>
      </c:layout>
      <c:pieChart>
        <c:varyColors val="1"/>
        <c:ser>
          <c:idx val="0"/>
          <c:order val="0"/>
          <c:tx>
            <c:strRef>
              <c:f>jaarplan!$O$60</c:f>
              <c:strCache>
                <c:ptCount val="1"/>
                <c:pt idx="0">
                  <c:v>doel</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0"/>
            <c:showVal val="0"/>
            <c:showBubbleSize val="0"/>
            <c:showCatName val="0"/>
            <c:showSerName val="0"/>
            <c:showLeaderLines val="1"/>
            <c:showPercent val="1"/>
          </c:dLbls>
          <c:cat>
            <c:strRef>
              <c:f>jaarplan!$P$59:$S$59</c:f>
              <c:strCache>
                <c:ptCount val="4"/>
                <c:pt idx="0">
                  <c:v>swim</c:v>
                </c:pt>
                <c:pt idx="1">
                  <c:v>bike</c:v>
                </c:pt>
                <c:pt idx="2">
                  <c:v>run</c:v>
                </c:pt>
                <c:pt idx="3">
                  <c:v>other</c:v>
                </c:pt>
              </c:strCache>
            </c:strRef>
          </c:cat>
          <c:val>
            <c:numRef>
              <c:f>jaarplan!$P$60:$S$60</c:f>
              <c:numCache>
                <c:ptCount val="4"/>
                <c:pt idx="0">
                  <c:v>0.15</c:v>
                </c:pt>
                <c:pt idx="1">
                  <c:v>0.6</c:v>
                </c:pt>
                <c:pt idx="2">
                  <c:v>0.2</c:v>
                </c:pt>
                <c:pt idx="3">
                  <c:v>0.05</c:v>
                </c:pt>
              </c:numCache>
            </c:numRef>
          </c:val>
        </c:ser>
        <c:ser>
          <c:idx val="1"/>
          <c:order val="1"/>
          <c:tx>
            <c:strRef>
              <c:f>jaarplan!$O$61</c:f>
              <c:strCache>
                <c:ptCount val="1"/>
                <c:pt idx="0">
                  <c:v>reeel</c:v>
                </c:pt>
              </c:strCache>
            </c:strRef>
          </c:tx>
          <c:explosion val="0"/>
          <c:extLst>
            <c:ext xmlns:c14="http://schemas.microsoft.com/office/drawing/2007/8/2/chart" uri="{6F2FDCE9-48DA-4B69-8628-5D25D57E5C99}">
              <c14:invertSolidFillFmt>
                <c14:spPr>
                  <a:solidFill>
                    <a:srgbClr val="000000"/>
                  </a:solidFill>
                </c14:spPr>
              </c14:invertSolidFillFmt>
            </c:ext>
          </c:extLst>
          <c:cat>
            <c:strRef>
              <c:f>jaarplan!$P$59:$S$59</c:f>
              <c:strCache>
                <c:ptCount val="4"/>
                <c:pt idx="0">
                  <c:v>swim</c:v>
                </c:pt>
                <c:pt idx="1">
                  <c:v>bike</c:v>
                </c:pt>
                <c:pt idx="2">
                  <c:v>run</c:v>
                </c:pt>
                <c:pt idx="3">
                  <c:v>other</c:v>
                </c:pt>
              </c:strCache>
            </c:strRef>
          </c:cat>
          <c:val>
            <c:numRef>
              <c:f>jaarplan!$P$61:$S$61</c:f>
              <c:numCache>
                <c:ptCount val="4"/>
                <c:pt idx="0">
                  <c:v>0.15576101986221755</c:v>
                </c:pt>
                <c:pt idx="1">
                  <c:v>0.3693975122643029</c:v>
                </c:pt>
                <c:pt idx="2">
                  <c:v>0.21133461624444153</c:v>
                </c:pt>
                <c:pt idx="3">
                  <c:v>0.26350685162903803</c:v>
                </c:pt>
              </c:numCache>
            </c:numRef>
          </c:val>
        </c:ser>
      </c:pieChart>
      <c:spPr>
        <a:noFill/>
        <a:ln>
          <a:noFill/>
        </a:ln>
      </c:spPr>
    </c:plotArea>
    <c:legend>
      <c:legendPos val="r"/>
      <c:layout>
        <c:manualLayout>
          <c:xMode val="edge"/>
          <c:yMode val="edge"/>
          <c:x val="0.8265"/>
          <c:y val="0.38725"/>
          <c:w val="0.151"/>
          <c:h val="0.27875"/>
        </c:manualLayout>
      </c:layout>
      <c:overlay val="0"/>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cdr:x>
      <cdr:y>0.483</cdr:y>
    </cdr:from>
    <cdr:to>
      <cdr:x>0.50825</cdr:x>
      <cdr:y>0.52025</cdr:y>
    </cdr:to>
    <cdr:sp>
      <cdr:nvSpPr>
        <cdr:cNvPr id="1" name="TextBox 1"/>
        <cdr:cNvSpPr txBox="1">
          <a:spLocks noChangeArrowheads="1"/>
        </cdr:cNvSpPr>
      </cdr:nvSpPr>
      <cdr:spPr>
        <a:xfrm>
          <a:off x="4533900" y="2657475"/>
          <a:ext cx="76200" cy="2095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4105275</xdr:colOff>
      <xdr:row>26</xdr:row>
      <xdr:rowOff>28575</xdr:rowOff>
    </xdr:to>
    <xdr:graphicFrame>
      <xdr:nvGraphicFramePr>
        <xdr:cNvPr id="1" name="Chart 55"/>
        <xdr:cNvGraphicFramePr/>
      </xdr:nvGraphicFramePr>
      <xdr:xfrm>
        <a:off x="0" y="0"/>
        <a:ext cx="9334500" cy="4905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27</xdr:row>
      <xdr:rowOff>152400</xdr:rowOff>
    </xdr:from>
    <xdr:to>
      <xdr:col>1</xdr:col>
      <xdr:colOff>4057650</xdr:colOff>
      <xdr:row>61</xdr:row>
      <xdr:rowOff>123825</xdr:rowOff>
    </xdr:to>
    <xdr:graphicFrame>
      <xdr:nvGraphicFramePr>
        <xdr:cNvPr id="2" name="Chart 56"/>
        <xdr:cNvGraphicFramePr/>
      </xdr:nvGraphicFramePr>
      <xdr:xfrm>
        <a:off x="0" y="5191125"/>
        <a:ext cx="9286875" cy="5476875"/>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0</xdr:row>
      <xdr:rowOff>0</xdr:rowOff>
    </xdr:from>
    <xdr:to>
      <xdr:col>3</xdr:col>
      <xdr:colOff>3848100</xdr:colOff>
      <xdr:row>26</xdr:row>
      <xdr:rowOff>9525</xdr:rowOff>
    </xdr:to>
    <xdr:graphicFrame>
      <xdr:nvGraphicFramePr>
        <xdr:cNvPr id="3" name="Chart 64"/>
        <xdr:cNvGraphicFramePr/>
      </xdr:nvGraphicFramePr>
      <xdr:xfrm>
        <a:off x="9458325" y="0"/>
        <a:ext cx="9077325" cy="4886325"/>
      </xdr:xfrm>
      <a:graphic>
        <a:graphicData uri="http://schemas.openxmlformats.org/drawingml/2006/chart">
          <c:chart xmlns:c="http://schemas.openxmlformats.org/drawingml/2006/chart" r:id="rId3"/>
        </a:graphicData>
      </a:graphic>
    </xdr:graphicFrame>
    <xdr:clientData/>
  </xdr:twoCellAnchor>
  <xdr:twoCellAnchor>
    <xdr:from>
      <xdr:col>2</xdr:col>
      <xdr:colOff>0</xdr:colOff>
      <xdr:row>28</xdr:row>
      <xdr:rowOff>9525</xdr:rowOff>
    </xdr:from>
    <xdr:to>
      <xdr:col>3</xdr:col>
      <xdr:colOff>3838575</xdr:colOff>
      <xdr:row>61</xdr:row>
      <xdr:rowOff>114300</xdr:rowOff>
    </xdr:to>
    <xdr:graphicFrame>
      <xdr:nvGraphicFramePr>
        <xdr:cNvPr id="4" name="Chart 65"/>
        <xdr:cNvGraphicFramePr/>
      </xdr:nvGraphicFramePr>
      <xdr:xfrm>
        <a:off x="9458325" y="5210175"/>
        <a:ext cx="9067800" cy="5448300"/>
      </xdr:xfrm>
      <a:graphic>
        <a:graphicData uri="http://schemas.openxmlformats.org/drawingml/2006/chart">
          <c:chart xmlns:c="http://schemas.openxmlformats.org/drawingml/2006/chart" r:id="rId4"/>
        </a:graphicData>
      </a:graphic>
    </xdr:graphicFrame>
    <xdr:clientData/>
  </xdr:twoCellAnchor>
  <xdr:twoCellAnchor>
    <xdr:from>
      <xdr:col>0</xdr:col>
      <xdr:colOff>190500</xdr:colOff>
      <xdr:row>62</xdr:row>
      <xdr:rowOff>104775</xdr:rowOff>
    </xdr:from>
    <xdr:to>
      <xdr:col>1</xdr:col>
      <xdr:colOff>4029075</xdr:colOff>
      <xdr:row>96</xdr:row>
      <xdr:rowOff>104775</xdr:rowOff>
    </xdr:to>
    <xdr:graphicFrame>
      <xdr:nvGraphicFramePr>
        <xdr:cNvPr id="5" name="Chart 66"/>
        <xdr:cNvGraphicFramePr/>
      </xdr:nvGraphicFramePr>
      <xdr:xfrm>
        <a:off x="190500" y="10810875"/>
        <a:ext cx="9067800" cy="5505450"/>
      </xdr:xfrm>
      <a:graphic>
        <a:graphicData uri="http://schemas.openxmlformats.org/drawingml/2006/chart">
          <c:chart xmlns:c="http://schemas.openxmlformats.org/drawingml/2006/chart" r:id="rId5"/>
        </a:graphicData>
      </a:graphic>
    </xdr:graphicFrame>
    <xdr:clientData/>
  </xdr:twoCellAnchor>
  <xdr:twoCellAnchor>
    <xdr:from>
      <xdr:col>2</xdr:col>
      <xdr:colOff>0</xdr:colOff>
      <xdr:row>62</xdr:row>
      <xdr:rowOff>85725</xdr:rowOff>
    </xdr:from>
    <xdr:to>
      <xdr:col>3</xdr:col>
      <xdr:colOff>3819525</xdr:colOff>
      <xdr:row>96</xdr:row>
      <xdr:rowOff>104775</xdr:rowOff>
    </xdr:to>
    <xdr:graphicFrame>
      <xdr:nvGraphicFramePr>
        <xdr:cNvPr id="6" name="Chart 67"/>
        <xdr:cNvGraphicFramePr/>
      </xdr:nvGraphicFramePr>
      <xdr:xfrm>
        <a:off x="9458325" y="10791825"/>
        <a:ext cx="9048750" cy="55245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2.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P61"/>
  <sheetViews>
    <sheetView tabSelected="1" workbookViewId="0" topLeftCell="A4">
      <selection activeCell="E10" sqref="E10"/>
    </sheetView>
  </sheetViews>
  <sheetFormatPr defaultColWidth="9.140625" defaultRowHeight="12.75"/>
  <cols>
    <col min="1" max="1" width="3.28125" style="1" customWidth="1"/>
    <col min="2" max="2" width="9.140625" style="210" bestFit="1" customWidth="1"/>
    <col min="3" max="3" width="6.57421875" style="409" bestFit="1" customWidth="1"/>
    <col min="4" max="4" width="11.28125" style="2" customWidth="1"/>
    <col min="5" max="5" width="14.57421875" style="384" bestFit="1" customWidth="1"/>
    <col min="6" max="6" width="5.00390625" style="386" bestFit="1" customWidth="1"/>
    <col min="7" max="7" width="5.00390625" style="416" bestFit="1" customWidth="1"/>
    <col min="8" max="8" width="5.00390625" style="386" customWidth="1"/>
    <col min="9" max="9" width="6.7109375" style="386" hidden="1" customWidth="1"/>
    <col min="10" max="10" width="5.00390625" style="416" bestFit="1" customWidth="1"/>
    <col min="11" max="11" width="5.28125" style="386" bestFit="1" customWidth="1"/>
    <col min="12" max="12" width="5.00390625" style="416" bestFit="1" customWidth="1"/>
    <col min="13" max="13" width="8.140625" style="386" bestFit="1" customWidth="1"/>
    <col min="14" max="14" width="8.140625" style="416" bestFit="1" customWidth="1"/>
    <col min="15" max="15" width="7.140625" style="416" bestFit="1" customWidth="1"/>
    <col min="16" max="16" width="9.28125" style="416" bestFit="1" customWidth="1"/>
    <col min="17" max="17" width="8.7109375" style="416" customWidth="1"/>
    <col min="18" max="18" width="9.28125" style="416" bestFit="1" customWidth="1"/>
    <col min="19" max="19" width="8.28125" style="416" bestFit="1" customWidth="1"/>
    <col min="20" max="20" width="6.28125" style="416" bestFit="1" customWidth="1"/>
    <col min="21" max="21" width="7.140625" style="416" bestFit="1" customWidth="1"/>
    <col min="22" max="22" width="6.28125" style="416" bestFit="1" customWidth="1"/>
    <col min="23" max="23" width="5.8515625" style="344" customWidth="1"/>
    <col min="24" max="24" width="4.140625" style="354" customWidth="1"/>
    <col min="25" max="25" width="5.57421875" style="354" bestFit="1" customWidth="1"/>
    <col min="26" max="26" width="4.7109375" style="344" customWidth="1"/>
    <col min="27" max="27" width="17.7109375" style="354" bestFit="1" customWidth="1"/>
    <col min="28" max="28" width="4.7109375" style="1" customWidth="1"/>
    <col min="29" max="29" width="6.28125" style="1" customWidth="1"/>
    <col min="30" max="30" width="4.421875" style="1" customWidth="1"/>
    <col min="31" max="31" width="5.7109375" style="1" customWidth="1"/>
    <col min="32" max="32" width="5.00390625" style="1" customWidth="1"/>
    <col min="33" max="33" width="5.421875" style="1" customWidth="1"/>
    <col min="34" max="34" width="5.140625" style="1" customWidth="1"/>
    <col min="35" max="16384" width="9.140625" style="354" customWidth="1"/>
  </cols>
  <sheetData>
    <row r="1" spans="1:34" ht="12.75">
      <c r="A1" s="195" t="s">
        <v>11</v>
      </c>
      <c r="B1" s="387" t="s">
        <v>12</v>
      </c>
      <c r="C1" s="388" t="s">
        <v>13</v>
      </c>
      <c r="D1" s="387" t="s">
        <v>14</v>
      </c>
      <c r="E1" s="346" t="s">
        <v>21</v>
      </c>
      <c r="F1" s="347"/>
      <c r="G1" s="410"/>
      <c r="H1" s="348" t="s">
        <v>18</v>
      </c>
      <c r="I1" s="346"/>
      <c r="J1" s="410"/>
      <c r="K1" s="346"/>
      <c r="L1" s="410"/>
      <c r="M1" s="347"/>
      <c r="N1" s="410"/>
      <c r="O1" s="410"/>
      <c r="P1" s="410"/>
      <c r="Q1" s="787" t="s">
        <v>541</v>
      </c>
      <c r="R1" s="410"/>
      <c r="S1" s="410"/>
      <c r="T1" s="410"/>
      <c r="U1" s="410"/>
      <c r="V1" s="420"/>
      <c r="W1" s="341"/>
      <c r="X1" s="350" t="s">
        <v>19</v>
      </c>
      <c r="Y1" s="351"/>
      <c r="Z1" s="352"/>
      <c r="AA1" s="353"/>
      <c r="AC1" s="426" t="s">
        <v>329</v>
      </c>
      <c r="AD1" s="427"/>
      <c r="AE1" s="396"/>
      <c r="AG1" s="426" t="s">
        <v>142</v>
      </c>
      <c r="AH1" s="427"/>
    </row>
    <row r="2" spans="1:34" s="360" customFormat="1" ht="12.75">
      <c r="A2" s="389"/>
      <c r="B2" s="390"/>
      <c r="C2" s="391"/>
      <c r="D2" s="392"/>
      <c r="E2" s="356"/>
      <c r="F2" s="357" t="s">
        <v>15</v>
      </c>
      <c r="G2" s="411"/>
      <c r="H2" s="356" t="s">
        <v>16</v>
      </c>
      <c r="I2" s="356"/>
      <c r="J2" s="411"/>
      <c r="K2" s="356" t="s">
        <v>17</v>
      </c>
      <c r="L2" s="411"/>
      <c r="M2" s="800" t="s">
        <v>20</v>
      </c>
      <c r="N2" s="411"/>
      <c r="O2" s="411" t="s">
        <v>15</v>
      </c>
      <c r="P2" s="411"/>
      <c r="Q2" s="411" t="s">
        <v>16</v>
      </c>
      <c r="R2" s="411"/>
      <c r="S2" s="411" t="s">
        <v>17</v>
      </c>
      <c r="T2" s="411"/>
      <c r="U2" s="411" t="s">
        <v>542</v>
      </c>
      <c r="V2" s="421"/>
      <c r="W2" s="355" t="s">
        <v>15</v>
      </c>
      <c r="X2" s="356" t="s">
        <v>16</v>
      </c>
      <c r="Y2" s="356" t="s">
        <v>17</v>
      </c>
      <c r="Z2" s="358" t="s">
        <v>38</v>
      </c>
      <c r="AA2" s="359" t="s">
        <v>33</v>
      </c>
      <c r="AB2" s="392" t="s">
        <v>326</v>
      </c>
      <c r="AC2" s="392" t="s">
        <v>327</v>
      </c>
      <c r="AD2" s="428" t="s">
        <v>328</v>
      </c>
      <c r="AE2" s="429" t="s">
        <v>217</v>
      </c>
      <c r="AF2" s="392" t="s">
        <v>330</v>
      </c>
      <c r="AG2" s="392" t="s">
        <v>210</v>
      </c>
      <c r="AH2" s="428" t="s">
        <v>289</v>
      </c>
    </row>
    <row r="3" spans="1:34" s="363" customFormat="1" ht="12.75">
      <c r="A3" s="393"/>
      <c r="B3" s="394"/>
      <c r="C3" s="395"/>
      <c r="D3" s="396"/>
      <c r="E3" s="349"/>
      <c r="F3" s="361" t="s">
        <v>220</v>
      </c>
      <c r="G3" s="412" t="s">
        <v>325</v>
      </c>
      <c r="H3" s="361" t="s">
        <v>220</v>
      </c>
      <c r="I3" s="361" t="s">
        <v>325</v>
      </c>
      <c r="J3" s="412" t="s">
        <v>325</v>
      </c>
      <c r="K3" s="361" t="s">
        <v>220</v>
      </c>
      <c r="L3" s="412" t="s">
        <v>325</v>
      </c>
      <c r="M3" s="357" t="s">
        <v>220</v>
      </c>
      <c r="N3" s="795" t="s">
        <v>325</v>
      </c>
      <c r="O3" s="411"/>
      <c r="P3" s="411"/>
      <c r="Q3" s="411"/>
      <c r="R3" s="411"/>
      <c r="S3" s="411"/>
      <c r="T3" s="411"/>
      <c r="U3" s="411"/>
      <c r="V3" s="421"/>
      <c r="W3" s="351"/>
      <c r="X3" s="361"/>
      <c r="Y3" s="361"/>
      <c r="Z3" s="351"/>
      <c r="AA3" s="362"/>
      <c r="AB3" s="396"/>
      <c r="AC3" s="396"/>
      <c r="AD3" s="396"/>
      <c r="AE3" s="430"/>
      <c r="AF3" s="396"/>
      <c r="AG3" s="396"/>
      <c r="AH3" s="427"/>
    </row>
    <row r="4" spans="1:34" ht="12.75">
      <c r="A4" s="195">
        <v>1</v>
      </c>
      <c r="B4" s="343">
        <v>40112</v>
      </c>
      <c r="C4" s="397">
        <f>+B4+6</f>
        <v>40118</v>
      </c>
      <c r="D4" s="398" t="s">
        <v>333</v>
      </c>
      <c r="E4" s="745" t="s">
        <v>323</v>
      </c>
      <c r="F4" s="364">
        <v>39</v>
      </c>
      <c r="G4" s="337">
        <f>+weekplan!D19</f>
        <v>38.2</v>
      </c>
      <c r="H4" s="364">
        <v>121</v>
      </c>
      <c r="I4" s="364"/>
      <c r="J4" s="337">
        <f>+weekplan!G19</f>
        <v>119</v>
      </c>
      <c r="K4" s="364">
        <v>6</v>
      </c>
      <c r="L4" s="417">
        <f>+weekplan!J19</f>
        <v>6</v>
      </c>
      <c r="M4" s="797">
        <f>+(F4/12)+(H4/27)+(K4/3)+Z4</f>
        <v>13.731481481481481</v>
      </c>
      <c r="N4" s="782">
        <f>+weekplan!A19</f>
        <v>0.5743055555555555</v>
      </c>
      <c r="O4" s="785">
        <f>+weekplan!F19</f>
        <v>0.13472222222222222</v>
      </c>
      <c r="P4" s="786">
        <f aca="true" t="shared" si="0" ref="P4:P9">+O4/N4</f>
        <v>0.23458282950423218</v>
      </c>
      <c r="Q4" s="785">
        <f>+weekplan!I19</f>
        <v>0.18611111111111112</v>
      </c>
      <c r="R4" s="786">
        <f aca="true" t="shared" si="1" ref="R4:R9">+Q4/N4</f>
        <v>0.3240628778718259</v>
      </c>
      <c r="S4" s="785">
        <f>+weekplan!L19</f>
        <v>0.09027777777777778</v>
      </c>
      <c r="T4" s="786">
        <f aca="true" t="shared" si="2" ref="T4:T9">+S4/N4</f>
        <v>0.15719467956469166</v>
      </c>
      <c r="U4" s="785">
        <f>+weekplan!P19</f>
        <v>0.16319444444444442</v>
      </c>
      <c r="V4" s="792">
        <f aca="true" t="shared" si="3" ref="V4:V9">+U4/N4</f>
        <v>0.2841596130592503</v>
      </c>
      <c r="W4" s="365" t="s">
        <v>321</v>
      </c>
      <c r="X4" s="364" t="s">
        <v>309</v>
      </c>
      <c r="Y4" s="364" t="s">
        <v>319</v>
      </c>
      <c r="Z4" s="561">
        <v>4</v>
      </c>
      <c r="AA4" s="366"/>
      <c r="AB4" s="431">
        <f>+weekplan!R19</f>
        <v>3.142857142857143</v>
      </c>
      <c r="AC4" s="337">
        <f>+weekplan!S19</f>
        <v>3.142857142857143</v>
      </c>
      <c r="AD4" s="337">
        <f>+weekplan!T19</f>
        <v>3.142857142857143</v>
      </c>
      <c r="AE4" s="422">
        <f>AVERAGE(AB4:AD4)</f>
        <v>3.142857142857143</v>
      </c>
      <c r="AF4" s="431">
        <f>+weekplan!U19</f>
        <v>54.714285714285715</v>
      </c>
      <c r="AG4" s="516">
        <f>+weekplan!V19</f>
        <v>70.07142857142857</v>
      </c>
      <c r="AH4" s="517">
        <f>+weekplan!W19</f>
        <v>8.035714285714286</v>
      </c>
    </row>
    <row r="5" spans="1:34" ht="12.75">
      <c r="A5" s="393">
        <f>+A4+1</f>
        <v>2</v>
      </c>
      <c r="B5" s="399">
        <f aca="true" t="shared" si="4" ref="B5:C9">+B4+7</f>
        <v>40119</v>
      </c>
      <c r="C5" s="400">
        <f t="shared" si="4"/>
        <v>40125</v>
      </c>
      <c r="D5" s="401"/>
      <c r="E5" s="781" t="s">
        <v>323</v>
      </c>
      <c r="F5" s="368">
        <v>40</v>
      </c>
      <c r="G5" s="413">
        <f>+weekplan!D35</f>
        <v>40</v>
      </c>
      <c r="H5" s="368">
        <v>151</v>
      </c>
      <c r="I5" s="369">
        <f>+weekplan!G35</f>
        <v>150</v>
      </c>
      <c r="J5" s="413">
        <f>+weekplan!G35</f>
        <v>150</v>
      </c>
      <c r="K5" s="368">
        <v>6</v>
      </c>
      <c r="L5" s="418">
        <f>+weekplan!J35</f>
        <v>6</v>
      </c>
      <c r="M5" s="798">
        <f aca="true" t="shared" si="5" ref="M5:M55">+(F5/14)+(H5/28)+(K5/3)+Z5</f>
        <v>14.25</v>
      </c>
      <c r="N5" s="783">
        <f>+weekplan!A35</f>
        <v>0.6611111111111112</v>
      </c>
      <c r="O5" s="789">
        <f>+weekplan!F35</f>
        <v>0.1423611111111111</v>
      </c>
      <c r="P5" s="788">
        <f t="shared" si="0"/>
        <v>0.21533613445378147</v>
      </c>
      <c r="Q5" s="789">
        <f>+weekplan!I35</f>
        <v>0.23055555555555557</v>
      </c>
      <c r="R5" s="788">
        <f t="shared" si="1"/>
        <v>0.3487394957983193</v>
      </c>
      <c r="S5" s="789">
        <f>+weekplan!L35</f>
        <v>0.09027777777777778</v>
      </c>
      <c r="T5" s="788">
        <f t="shared" si="2"/>
        <v>0.13655462184873948</v>
      </c>
      <c r="U5" s="789">
        <f>+weekplan!P35</f>
        <v>0.19791666666666669</v>
      </c>
      <c r="V5" s="793">
        <f t="shared" si="3"/>
        <v>0.29936974789915966</v>
      </c>
      <c r="W5" s="370" t="s">
        <v>321</v>
      </c>
      <c r="X5" s="368" t="s">
        <v>309</v>
      </c>
      <c r="Y5" s="368" t="s">
        <v>319</v>
      </c>
      <c r="Z5" s="562">
        <v>4</v>
      </c>
      <c r="AA5" s="371"/>
      <c r="AB5" s="432">
        <f>+weekplan!R35</f>
        <v>3.142857142857143</v>
      </c>
      <c r="AC5" s="413">
        <f>+weekplan!S35</f>
        <v>4</v>
      </c>
      <c r="AD5" s="413">
        <f>+weekplan!T35</f>
        <v>3.4285714285714284</v>
      </c>
      <c r="AE5" s="423">
        <f>AVERAGE(AB5:AD5)</f>
        <v>3.5238095238095237</v>
      </c>
      <c r="AF5" s="432">
        <f>+weekplan!U35</f>
        <v>53.142857142857146</v>
      </c>
      <c r="AG5" s="518">
        <f>+weekplan!V35</f>
        <v>70.35714285714286</v>
      </c>
      <c r="AH5" s="519">
        <f>+weekplan!W35</f>
        <v>8.428571428571429</v>
      </c>
    </row>
    <row r="6" spans="1:34" ht="12.75">
      <c r="A6" s="393">
        <f aca="true" t="shared" si="6" ref="A6:A32">+A5+1</f>
        <v>3</v>
      </c>
      <c r="B6" s="399">
        <f t="shared" si="4"/>
        <v>40126</v>
      </c>
      <c r="C6" s="400">
        <f t="shared" si="4"/>
        <v>40132</v>
      </c>
      <c r="D6" s="401"/>
      <c r="E6" s="781" t="s">
        <v>15</v>
      </c>
      <c r="F6" s="368">
        <v>46</v>
      </c>
      <c r="G6" s="413">
        <f>+weekplan!D51</f>
        <v>48</v>
      </c>
      <c r="H6" s="368">
        <v>151</v>
      </c>
      <c r="I6" s="369">
        <f>+weekplan!G51</f>
        <v>154</v>
      </c>
      <c r="J6" s="413">
        <f>+weekplan!G51</f>
        <v>154</v>
      </c>
      <c r="K6" s="368">
        <v>6</v>
      </c>
      <c r="L6" s="418">
        <f>+weekplan!J51</f>
        <v>6</v>
      </c>
      <c r="M6" s="798">
        <f t="shared" si="5"/>
        <v>13.678571428571429</v>
      </c>
      <c r="N6" s="783">
        <f>+weekplan!A51</f>
        <v>0.6284722222222222</v>
      </c>
      <c r="O6" s="789">
        <f>+weekplan!F51</f>
        <v>0.16180555555555554</v>
      </c>
      <c r="P6" s="788">
        <f t="shared" si="0"/>
        <v>0.25745856353591157</v>
      </c>
      <c r="Q6" s="789">
        <f>+weekplan!I51</f>
        <v>0.23055555555555557</v>
      </c>
      <c r="R6" s="788">
        <f t="shared" si="1"/>
        <v>0.3668508287292818</v>
      </c>
      <c r="S6" s="789">
        <f>+weekplan!L51</f>
        <v>0.09375</v>
      </c>
      <c r="T6" s="788">
        <f t="shared" si="2"/>
        <v>0.14917127071823205</v>
      </c>
      <c r="U6" s="789">
        <f>+weekplan!P51</f>
        <v>0.1423611111111111</v>
      </c>
      <c r="V6" s="793">
        <f t="shared" si="3"/>
        <v>0.2265193370165746</v>
      </c>
      <c r="W6" s="370" t="s">
        <v>312</v>
      </c>
      <c r="X6" s="368" t="s">
        <v>309</v>
      </c>
      <c r="Y6" s="368" t="s">
        <v>319</v>
      </c>
      <c r="Z6" s="562">
        <v>3</v>
      </c>
      <c r="AA6" s="371" t="s">
        <v>522</v>
      </c>
      <c r="AB6" s="432">
        <f>+weekplan!R51</f>
        <v>3.142857142857143</v>
      </c>
      <c r="AC6" s="413">
        <f>+weekplan!S51</f>
        <v>3.7142857142857144</v>
      </c>
      <c r="AD6" s="413">
        <f>+weekplan!T51</f>
        <v>3.2857142857142856</v>
      </c>
      <c r="AE6" s="423">
        <f aca="true" t="shared" si="7" ref="AE6:AE19">AVERAGE(AB6:AD6)</f>
        <v>3.380952380952381</v>
      </c>
      <c r="AF6" s="432">
        <f>+weekplan!U51</f>
        <v>55</v>
      </c>
      <c r="AG6" s="518">
        <f>+weekplan!V51</f>
        <v>70.84285714285714</v>
      </c>
      <c r="AH6" s="519">
        <f>+weekplan!W51</f>
        <v>7.785714285714286</v>
      </c>
    </row>
    <row r="7" spans="1:34" ht="12.75">
      <c r="A7" s="393">
        <f t="shared" si="6"/>
        <v>4</v>
      </c>
      <c r="B7" s="399">
        <f t="shared" si="4"/>
        <v>40133</v>
      </c>
      <c r="C7" s="400">
        <f t="shared" si="4"/>
        <v>40139</v>
      </c>
      <c r="D7" s="402"/>
      <c r="E7" s="804" t="s">
        <v>307</v>
      </c>
      <c r="F7" s="368">
        <v>41</v>
      </c>
      <c r="G7" s="413">
        <f>+weekplan!D67</f>
        <v>44.8</v>
      </c>
      <c r="H7" s="368">
        <v>124</v>
      </c>
      <c r="I7" s="369">
        <f>+weekplan!G67</f>
        <v>102</v>
      </c>
      <c r="J7" s="413">
        <f>+weekplan!G67</f>
        <v>102</v>
      </c>
      <c r="K7" s="368">
        <v>6</v>
      </c>
      <c r="L7" s="418">
        <f>+weekplan!J67</f>
        <v>6</v>
      </c>
      <c r="M7" s="798">
        <f aca="true" t="shared" si="8" ref="M7:M23">+(F7/14)+(H7/28)+(K7/3)+Z7</f>
        <v>10.357142857142858</v>
      </c>
      <c r="N7" s="783">
        <f>+weekplan!A67</f>
        <v>0.4743055555555556</v>
      </c>
      <c r="O7" s="789">
        <f>+weekplan!F67</f>
        <v>0.14444444444444443</v>
      </c>
      <c r="P7" s="788">
        <f t="shared" si="0"/>
        <v>0.3045387994143484</v>
      </c>
      <c r="Q7" s="789">
        <f>+weekplan!I67</f>
        <v>0.1701388888888889</v>
      </c>
      <c r="R7" s="788">
        <f t="shared" si="1"/>
        <v>0.35871156661786235</v>
      </c>
      <c r="S7" s="789">
        <f>+weekplan!L67</f>
        <v>0.08680555555555555</v>
      </c>
      <c r="T7" s="788">
        <f t="shared" si="2"/>
        <v>0.1830161054172767</v>
      </c>
      <c r="U7" s="789">
        <f>+weekplan!P67</f>
        <v>0.07291666666666667</v>
      </c>
      <c r="V7" s="793">
        <f t="shared" si="3"/>
        <v>0.15373352855051245</v>
      </c>
      <c r="W7" s="370" t="s">
        <v>321</v>
      </c>
      <c r="X7" s="368" t="s">
        <v>309</v>
      </c>
      <c r="Y7" s="368" t="s">
        <v>319</v>
      </c>
      <c r="Z7" s="562">
        <v>1</v>
      </c>
      <c r="AA7" s="371" t="s">
        <v>443</v>
      </c>
      <c r="AB7" s="432">
        <f>+weekplan!R67</f>
        <v>3</v>
      </c>
      <c r="AC7" s="413">
        <f>+weekplan!S67</f>
        <v>3.3333333333333335</v>
      </c>
      <c r="AD7" s="413">
        <f>+weekplan!T67</f>
        <v>3</v>
      </c>
      <c r="AE7" s="423">
        <f t="shared" si="7"/>
        <v>3.111111111111111</v>
      </c>
      <c r="AF7" s="432">
        <f>+weekplan!U67</f>
        <v>54.42857142857143</v>
      </c>
      <c r="AG7" s="518">
        <f>+weekplan!V67</f>
        <v>70.74285714285715</v>
      </c>
      <c r="AH7" s="519">
        <f>+weekplan!W67</f>
        <v>8.071428571428571</v>
      </c>
    </row>
    <row r="8" spans="1:34" ht="12.75">
      <c r="A8" s="393">
        <f t="shared" si="6"/>
        <v>5</v>
      </c>
      <c r="B8" s="399">
        <f t="shared" si="4"/>
        <v>40140</v>
      </c>
      <c r="C8" s="400">
        <f t="shared" si="4"/>
        <v>40146</v>
      </c>
      <c r="D8" s="402"/>
      <c r="E8" s="781" t="s">
        <v>323</v>
      </c>
      <c r="F8" s="368">
        <v>26</v>
      </c>
      <c r="G8" s="413">
        <f>+weekplan!D83</f>
        <v>25.2</v>
      </c>
      <c r="H8" s="368">
        <v>141</v>
      </c>
      <c r="I8" s="369">
        <f>+weekplan!G83</f>
        <v>125</v>
      </c>
      <c r="J8" s="413">
        <f>+weekplan!G83</f>
        <v>125</v>
      </c>
      <c r="K8" s="368">
        <v>6</v>
      </c>
      <c r="L8" s="418">
        <f>+weekplan!J83</f>
        <v>6</v>
      </c>
      <c r="M8" s="798">
        <f t="shared" si="8"/>
        <v>12.892857142857142</v>
      </c>
      <c r="N8" s="783">
        <f>+weekplan!A83</f>
        <v>0.5472222222222223</v>
      </c>
      <c r="O8" s="789">
        <f>+weekplan!F83</f>
        <v>0.08541666666666667</v>
      </c>
      <c r="P8" s="788">
        <f t="shared" si="0"/>
        <v>0.15609137055837563</v>
      </c>
      <c r="Q8" s="789">
        <f>+weekplan!I83</f>
        <v>0.20138888888888887</v>
      </c>
      <c r="R8" s="788">
        <f t="shared" si="1"/>
        <v>0.36802030456852786</v>
      </c>
      <c r="S8" s="789">
        <f>+weekplan!L83</f>
        <v>0.08680555555555555</v>
      </c>
      <c r="T8" s="788">
        <f t="shared" si="2"/>
        <v>0.15862944162436546</v>
      </c>
      <c r="U8" s="789">
        <f>+weekplan!P83</f>
        <v>0.1736111111111111</v>
      </c>
      <c r="V8" s="793">
        <f t="shared" si="3"/>
        <v>0.3172588832487309</v>
      </c>
      <c r="W8" s="370" t="s">
        <v>319</v>
      </c>
      <c r="X8" s="368" t="s">
        <v>454</v>
      </c>
      <c r="Y8" s="368" t="s">
        <v>319</v>
      </c>
      <c r="Z8" s="562">
        <v>4</v>
      </c>
      <c r="AA8" s="371"/>
      <c r="AB8" s="432">
        <f>+weekplan!R83</f>
        <v>2.5714285714285716</v>
      </c>
      <c r="AC8" s="413">
        <f>+weekplan!S83</f>
        <v>3.4285714285714284</v>
      </c>
      <c r="AD8" s="413">
        <f>+weekplan!T83</f>
        <v>3.142857142857143</v>
      </c>
      <c r="AE8" s="423">
        <f t="shared" si="7"/>
        <v>3.0476190476190474</v>
      </c>
      <c r="AF8" s="432">
        <f>+weekplan!U83</f>
        <v>53.285714285714285</v>
      </c>
      <c r="AG8" s="518">
        <f>+weekplan!V83</f>
        <v>71.01428571428572</v>
      </c>
      <c r="AH8" s="519">
        <f>+weekplan!W83</f>
        <v>8.285714285714286</v>
      </c>
    </row>
    <row r="9" spans="1:34" ht="12.75">
      <c r="A9" s="393">
        <f t="shared" si="6"/>
        <v>6</v>
      </c>
      <c r="B9" s="399">
        <f t="shared" si="4"/>
        <v>40147</v>
      </c>
      <c r="C9" s="400">
        <f t="shared" si="4"/>
        <v>40153</v>
      </c>
      <c r="D9" s="402"/>
      <c r="E9" s="781" t="s">
        <v>310</v>
      </c>
      <c r="F9" s="368">
        <v>10</v>
      </c>
      <c r="G9" s="413">
        <f>+weekplan!D99</f>
        <v>22</v>
      </c>
      <c r="H9" s="368">
        <v>107</v>
      </c>
      <c r="I9" s="369">
        <f>+weekplan!G99</f>
        <v>107</v>
      </c>
      <c r="J9" s="413">
        <f>+weekplan!G99</f>
        <v>107</v>
      </c>
      <c r="K9" s="368">
        <v>3</v>
      </c>
      <c r="L9" s="418">
        <f>+weekplan!J99</f>
        <v>3</v>
      </c>
      <c r="M9" s="798">
        <f t="shared" si="8"/>
        <v>7.535714285714286</v>
      </c>
      <c r="N9" s="783">
        <f>+weekplan!A99</f>
        <v>0.43819444444444444</v>
      </c>
      <c r="O9" s="789">
        <f>+weekplan!F99</f>
        <v>0.07361111111111111</v>
      </c>
      <c r="P9" s="788">
        <f t="shared" si="0"/>
        <v>0.16798732171156894</v>
      </c>
      <c r="Q9" s="789">
        <f>+weekplan!I99</f>
        <v>0.17708333333333334</v>
      </c>
      <c r="R9" s="788">
        <f t="shared" si="1"/>
        <v>0.4041204437400951</v>
      </c>
      <c r="S9" s="789">
        <f>+weekplan!L99</f>
        <v>0.041666666666666664</v>
      </c>
      <c r="T9" s="788">
        <f t="shared" si="2"/>
        <v>0.09508716323296354</v>
      </c>
      <c r="U9" s="789">
        <f>+weekplan!P99</f>
        <v>0.14583333333333331</v>
      </c>
      <c r="V9" s="793">
        <f t="shared" si="3"/>
        <v>0.3328050713153724</v>
      </c>
      <c r="W9" s="370" t="s">
        <v>320</v>
      </c>
      <c r="X9" s="368" t="s">
        <v>322</v>
      </c>
      <c r="Y9" s="368" t="s">
        <v>320</v>
      </c>
      <c r="Z9" s="562">
        <v>2</v>
      </c>
      <c r="AA9" s="371"/>
      <c r="AB9" s="432">
        <f>+weekplan!R99</f>
        <v>3</v>
      </c>
      <c r="AC9" s="413">
        <f>+weekplan!S99</f>
        <v>3.6666666666666665</v>
      </c>
      <c r="AD9" s="413">
        <f>+weekplan!T99</f>
        <v>3.3333333333333335</v>
      </c>
      <c r="AE9" s="423">
        <f t="shared" si="7"/>
        <v>3.3333333333333335</v>
      </c>
      <c r="AF9" s="432">
        <f>+weekplan!U99</f>
        <v>54.42857142857143</v>
      </c>
      <c r="AG9" s="518">
        <f>+weekplan!V99</f>
        <v>71.18571428571428</v>
      </c>
      <c r="AH9" s="519">
        <f>+weekplan!W99</f>
        <v>8</v>
      </c>
    </row>
    <row r="10" spans="1:34" ht="12.75">
      <c r="A10" s="393">
        <f t="shared" si="6"/>
        <v>7</v>
      </c>
      <c r="B10" s="399">
        <f aca="true" t="shared" si="9" ref="B10:B28">+B9+7</f>
        <v>40154</v>
      </c>
      <c r="C10" s="400">
        <f aca="true" t="shared" si="10" ref="C10:C28">+C9+7</f>
        <v>40160</v>
      </c>
      <c r="D10" s="402" t="s">
        <v>449</v>
      </c>
      <c r="E10" s="367" t="s">
        <v>452</v>
      </c>
      <c r="F10" s="368">
        <v>40</v>
      </c>
      <c r="G10" s="413">
        <f>+weekplan!D115</f>
        <v>42</v>
      </c>
      <c r="H10" s="368">
        <v>141</v>
      </c>
      <c r="I10" s="369">
        <f>+weekplan!G115</f>
        <v>141</v>
      </c>
      <c r="J10" s="413">
        <f>+weekplan!G115</f>
        <v>141</v>
      </c>
      <c r="K10" s="368">
        <v>6</v>
      </c>
      <c r="L10" s="418">
        <f>+weekplan!J115</f>
        <v>6</v>
      </c>
      <c r="M10" s="798">
        <f t="shared" si="8"/>
        <v>12.892857142857142</v>
      </c>
      <c r="N10" s="783">
        <f>+weekplan!A115</f>
        <v>0</v>
      </c>
      <c r="O10" s="789"/>
      <c r="P10" s="796"/>
      <c r="Q10" s="789"/>
      <c r="R10" s="788"/>
      <c r="S10" s="789"/>
      <c r="T10" s="788"/>
      <c r="U10" s="789"/>
      <c r="V10" s="793"/>
      <c r="W10" s="562" t="s">
        <v>321</v>
      </c>
      <c r="X10" s="368" t="s">
        <v>309</v>
      </c>
      <c r="Y10" s="368" t="s">
        <v>319</v>
      </c>
      <c r="Z10" s="562">
        <v>3</v>
      </c>
      <c r="AA10" s="371"/>
      <c r="AB10" s="432">
        <f>+weekplan!R115</f>
        <v>0</v>
      </c>
      <c r="AC10" s="413">
        <f>+weekplan!S115</f>
        <v>0</v>
      </c>
      <c r="AD10" s="413">
        <f>+weekplan!T115</f>
        <v>0</v>
      </c>
      <c r="AE10" s="423">
        <f t="shared" si="7"/>
        <v>0</v>
      </c>
      <c r="AF10" s="432">
        <f>+weekplan!U115</f>
        <v>0</v>
      </c>
      <c r="AG10" s="518">
        <f>+weekplan!V115</f>
        <v>0</v>
      </c>
      <c r="AH10" s="519">
        <f>+weekplan!W115</f>
        <v>0</v>
      </c>
    </row>
    <row r="11" spans="1:34" ht="12.75">
      <c r="A11" s="393">
        <f t="shared" si="6"/>
        <v>8</v>
      </c>
      <c r="B11" s="399">
        <f t="shared" si="9"/>
        <v>40161</v>
      </c>
      <c r="C11" s="400">
        <f t="shared" si="10"/>
        <v>40167</v>
      </c>
      <c r="D11" s="402"/>
      <c r="E11" s="367" t="s">
        <v>452</v>
      </c>
      <c r="F11" s="368">
        <v>37</v>
      </c>
      <c r="G11" s="413">
        <f>+weekplan!D131</f>
        <v>37</v>
      </c>
      <c r="H11" s="368">
        <v>124</v>
      </c>
      <c r="I11" s="369">
        <f>+weekplan!G131</f>
        <v>124</v>
      </c>
      <c r="J11" s="413">
        <f>+weekplan!G131</f>
        <v>124</v>
      </c>
      <c r="K11" s="368">
        <v>6</v>
      </c>
      <c r="L11" s="418">
        <f>+weekplan!J131</f>
        <v>6</v>
      </c>
      <c r="M11" s="798">
        <f t="shared" si="8"/>
        <v>12.071428571428571</v>
      </c>
      <c r="N11" s="783">
        <f>+weekplan!A131</f>
        <v>0</v>
      </c>
      <c r="O11" s="789"/>
      <c r="P11" s="788"/>
      <c r="Q11" s="789"/>
      <c r="R11" s="788"/>
      <c r="S11" s="789"/>
      <c r="T11" s="788"/>
      <c r="U11" s="789"/>
      <c r="V11" s="793"/>
      <c r="W11" s="562" t="s">
        <v>321</v>
      </c>
      <c r="X11" s="372" t="s">
        <v>309</v>
      </c>
      <c r="Y11" s="372" t="s">
        <v>319</v>
      </c>
      <c r="Z11" s="562">
        <v>3</v>
      </c>
      <c r="AA11" s="371" t="s">
        <v>480</v>
      </c>
      <c r="AB11" s="432">
        <f>+weekplan!R131</f>
        <v>0</v>
      </c>
      <c r="AC11" s="413">
        <f>+weekplan!S131</f>
        <v>0</v>
      </c>
      <c r="AD11" s="413">
        <f>+weekplan!T131</f>
        <v>0</v>
      </c>
      <c r="AE11" s="423">
        <f t="shared" si="7"/>
        <v>0</v>
      </c>
      <c r="AF11" s="432">
        <f>+weekplan!U131</f>
        <v>0</v>
      </c>
      <c r="AG11" s="518">
        <f>+weekplan!V131</f>
        <v>0</v>
      </c>
      <c r="AH11" s="519">
        <f>+weekplan!W131</f>
        <v>0</v>
      </c>
    </row>
    <row r="12" spans="1:34" ht="12.75">
      <c r="A12" s="393">
        <f t="shared" si="6"/>
        <v>9</v>
      </c>
      <c r="B12" s="399">
        <f t="shared" si="9"/>
        <v>40168</v>
      </c>
      <c r="C12" s="400">
        <f t="shared" si="10"/>
        <v>40174</v>
      </c>
      <c r="D12" s="402"/>
      <c r="E12" s="367" t="s">
        <v>15</v>
      </c>
      <c r="F12" s="368">
        <v>52</v>
      </c>
      <c r="G12" s="413">
        <f>+weekplan!D147</f>
        <v>52</v>
      </c>
      <c r="H12" s="368">
        <v>121</v>
      </c>
      <c r="I12" s="369">
        <f>+weekplan!G147</f>
        <v>121</v>
      </c>
      <c r="J12" s="413">
        <f>+weekplan!G147</f>
        <v>121</v>
      </c>
      <c r="K12" s="368">
        <v>6</v>
      </c>
      <c r="L12" s="418">
        <f>+weekplan!J147</f>
        <v>3</v>
      </c>
      <c r="M12" s="798">
        <f t="shared" si="8"/>
        <v>12.035714285714285</v>
      </c>
      <c r="N12" s="783">
        <f>+weekplan!A147</f>
        <v>0</v>
      </c>
      <c r="O12" s="789"/>
      <c r="P12" s="788"/>
      <c r="Q12" s="789"/>
      <c r="R12" s="788"/>
      <c r="S12" s="789"/>
      <c r="T12" s="788"/>
      <c r="U12" s="789"/>
      <c r="V12" s="793"/>
      <c r="W12" s="562" t="s">
        <v>332</v>
      </c>
      <c r="X12" s="368" t="s">
        <v>309</v>
      </c>
      <c r="Y12" s="368" t="s">
        <v>319</v>
      </c>
      <c r="Z12" s="562">
        <v>2</v>
      </c>
      <c r="AA12" s="371" t="s">
        <v>481</v>
      </c>
      <c r="AB12" s="432">
        <f>+weekplan!R147</f>
        <v>0</v>
      </c>
      <c r="AC12" s="413">
        <f>+weekplan!S147</f>
        <v>0</v>
      </c>
      <c r="AD12" s="413">
        <f>+weekplan!T147</f>
        <v>0</v>
      </c>
      <c r="AE12" s="423">
        <f t="shared" si="7"/>
        <v>0</v>
      </c>
      <c r="AF12" s="432">
        <f>+weekplan!U147</f>
        <v>0</v>
      </c>
      <c r="AG12" s="518">
        <f>+weekplan!V147</f>
        <v>0</v>
      </c>
      <c r="AH12" s="519">
        <f>+weekplan!W147</f>
        <v>0</v>
      </c>
    </row>
    <row r="13" spans="1:34" ht="12.75">
      <c r="A13" s="393">
        <f t="shared" si="6"/>
        <v>10</v>
      </c>
      <c r="B13" s="399">
        <f t="shared" si="9"/>
        <v>40175</v>
      </c>
      <c r="C13" s="400">
        <f t="shared" si="10"/>
        <v>40181</v>
      </c>
      <c r="D13" s="403"/>
      <c r="E13" s="367" t="s">
        <v>310</v>
      </c>
      <c r="F13" s="368">
        <v>18</v>
      </c>
      <c r="G13" s="413">
        <f>+weekplan!D163</f>
        <v>18</v>
      </c>
      <c r="H13" s="368">
        <v>94</v>
      </c>
      <c r="I13" s="369">
        <f>+weekplan!G163</f>
        <v>94</v>
      </c>
      <c r="J13" s="413">
        <f>+weekplan!G163</f>
        <v>94</v>
      </c>
      <c r="K13" s="368">
        <v>4</v>
      </c>
      <c r="L13" s="418">
        <f>+weekplan!J163</f>
        <v>4</v>
      </c>
      <c r="M13" s="798">
        <f t="shared" si="8"/>
        <v>7.976190476190476</v>
      </c>
      <c r="N13" s="783">
        <f>+weekplan!A163</f>
        <v>0</v>
      </c>
      <c r="O13" s="789"/>
      <c r="P13" s="788"/>
      <c r="Q13" s="789"/>
      <c r="R13" s="788"/>
      <c r="S13" s="789"/>
      <c r="T13" s="788"/>
      <c r="U13" s="789"/>
      <c r="V13" s="793"/>
      <c r="W13" s="562" t="s">
        <v>311</v>
      </c>
      <c r="X13" s="368" t="s">
        <v>322</v>
      </c>
      <c r="Y13" s="368" t="s">
        <v>320</v>
      </c>
      <c r="Z13" s="562">
        <v>2</v>
      </c>
      <c r="AA13" s="373"/>
      <c r="AB13" s="432">
        <f>+weekplan!R163</f>
        <v>0</v>
      </c>
      <c r="AC13" s="413">
        <f>+weekplan!S163</f>
        <v>0</v>
      </c>
      <c r="AD13" s="413">
        <f>+weekplan!T163</f>
        <v>0</v>
      </c>
      <c r="AE13" s="423">
        <f t="shared" si="7"/>
        <v>0</v>
      </c>
      <c r="AF13" s="432">
        <f>+weekplan!U163</f>
        <v>0</v>
      </c>
      <c r="AG13" s="518">
        <f>+weekplan!V163</f>
        <v>0</v>
      </c>
      <c r="AH13" s="519">
        <f>+weekplan!W163</f>
        <v>0</v>
      </c>
    </row>
    <row r="14" spans="1:34" ht="12.75">
      <c r="A14" s="393">
        <f t="shared" si="6"/>
        <v>11</v>
      </c>
      <c r="B14" s="399">
        <f t="shared" si="9"/>
        <v>40182</v>
      </c>
      <c r="C14" s="400">
        <f t="shared" si="10"/>
        <v>40188</v>
      </c>
      <c r="D14" s="402" t="s">
        <v>450</v>
      </c>
      <c r="E14" s="367" t="s">
        <v>323</v>
      </c>
      <c r="F14" s="368">
        <v>52</v>
      </c>
      <c r="G14" s="413">
        <f>+weekplan!D179</f>
        <v>52</v>
      </c>
      <c r="H14" s="368">
        <v>149</v>
      </c>
      <c r="I14" s="369">
        <f>+weekplan!G179</f>
        <v>149</v>
      </c>
      <c r="J14" s="413">
        <f>+weekplan!G179</f>
        <v>149</v>
      </c>
      <c r="K14" s="368">
        <v>7</v>
      </c>
      <c r="L14" s="418">
        <f>+weekplan!J179</f>
        <v>7</v>
      </c>
      <c r="M14" s="798">
        <f t="shared" si="8"/>
        <v>15.369047619047619</v>
      </c>
      <c r="N14" s="783">
        <f>+weekplan!A179</f>
        <v>0</v>
      </c>
      <c r="O14" s="789"/>
      <c r="P14" s="788"/>
      <c r="Q14" s="789"/>
      <c r="R14" s="788"/>
      <c r="S14" s="789"/>
      <c r="T14" s="788"/>
      <c r="U14" s="789"/>
      <c r="V14" s="793"/>
      <c r="W14" s="562" t="s">
        <v>321</v>
      </c>
      <c r="X14" s="563" t="s">
        <v>448</v>
      </c>
      <c r="Y14" s="368" t="s">
        <v>319</v>
      </c>
      <c r="Z14" s="562">
        <v>4</v>
      </c>
      <c r="AA14" s="371" t="s">
        <v>506</v>
      </c>
      <c r="AB14" s="432">
        <f>+weekplan!R179</f>
        <v>0</v>
      </c>
      <c r="AC14" s="413">
        <f>+weekplan!S179</f>
        <v>0</v>
      </c>
      <c r="AD14" s="413">
        <f>+weekplan!T179</f>
        <v>0</v>
      </c>
      <c r="AE14" s="423">
        <f t="shared" si="7"/>
        <v>0</v>
      </c>
      <c r="AF14" s="432">
        <f>+weekplan!U179</f>
        <v>0</v>
      </c>
      <c r="AG14" s="518">
        <f>+weekplan!V179</f>
        <v>0</v>
      </c>
      <c r="AH14" s="519">
        <f>+weekplan!W179</f>
        <v>0</v>
      </c>
    </row>
    <row r="15" spans="1:34" ht="12.75">
      <c r="A15" s="393">
        <f t="shared" si="6"/>
        <v>12</v>
      </c>
      <c r="B15" s="399">
        <f t="shared" si="9"/>
        <v>40189</v>
      </c>
      <c r="C15" s="400">
        <f t="shared" si="10"/>
        <v>40195</v>
      </c>
      <c r="E15" s="367" t="s">
        <v>452</v>
      </c>
      <c r="F15" s="368">
        <v>62</v>
      </c>
      <c r="G15" s="413">
        <f>+weekplan!D195</f>
        <v>62</v>
      </c>
      <c r="H15" s="368">
        <v>169</v>
      </c>
      <c r="I15" s="369">
        <f>+weekplan!G195</f>
        <v>164</v>
      </c>
      <c r="J15" s="413">
        <f>+weekplan!G195</f>
        <v>164</v>
      </c>
      <c r="K15" s="368">
        <v>7</v>
      </c>
      <c r="L15" s="418">
        <f>+weekplan!J195</f>
        <v>7</v>
      </c>
      <c r="M15" s="798">
        <f t="shared" si="8"/>
        <v>15.79761904761905</v>
      </c>
      <c r="N15" s="783">
        <f>+weekplan!A195</f>
        <v>0</v>
      </c>
      <c r="O15" s="789"/>
      <c r="P15" s="788"/>
      <c r="Q15" s="789"/>
      <c r="R15" s="788"/>
      <c r="S15" s="789"/>
      <c r="T15" s="788"/>
      <c r="U15" s="789"/>
      <c r="V15" s="793"/>
      <c r="W15" s="562" t="s">
        <v>312</v>
      </c>
      <c r="X15" s="563" t="s">
        <v>309</v>
      </c>
      <c r="Y15" s="368" t="s">
        <v>319</v>
      </c>
      <c r="Z15" s="562">
        <v>3</v>
      </c>
      <c r="AA15" s="371" t="s">
        <v>547</v>
      </c>
      <c r="AB15" s="432">
        <f>+weekplan!R195</f>
        <v>0</v>
      </c>
      <c r="AC15" s="413">
        <f>+weekplan!S195</f>
        <v>0</v>
      </c>
      <c r="AD15" s="413">
        <f>+weekplan!T195</f>
        <v>0</v>
      </c>
      <c r="AE15" s="423">
        <f t="shared" si="7"/>
        <v>0</v>
      </c>
      <c r="AF15" s="432">
        <f>+weekplan!U195</f>
        <v>0</v>
      </c>
      <c r="AG15" s="518">
        <f>+weekplan!V195</f>
        <v>0</v>
      </c>
      <c r="AH15" s="519">
        <f>+weekplan!W195</f>
        <v>0</v>
      </c>
    </row>
    <row r="16" spans="1:34" ht="12.75">
      <c r="A16" s="393">
        <f t="shared" si="6"/>
        <v>13</v>
      </c>
      <c r="B16" s="399">
        <f t="shared" si="9"/>
        <v>40196</v>
      </c>
      <c r="C16" s="400">
        <f t="shared" si="10"/>
        <v>40202</v>
      </c>
      <c r="D16" s="402"/>
      <c r="E16" s="367" t="s">
        <v>15</v>
      </c>
      <c r="F16" s="368">
        <v>78</v>
      </c>
      <c r="G16" s="413">
        <f>+weekplan!D211</f>
        <v>78</v>
      </c>
      <c r="H16" s="368">
        <v>166</v>
      </c>
      <c r="I16" s="369">
        <f>+weekplan!G211</f>
        <v>166</v>
      </c>
      <c r="J16" s="413">
        <f>+weekplan!G211</f>
        <v>166</v>
      </c>
      <c r="K16" s="368">
        <v>7</v>
      </c>
      <c r="L16" s="418">
        <f>+weekplan!J211</f>
        <v>7</v>
      </c>
      <c r="M16" s="798">
        <f t="shared" si="8"/>
        <v>16.833333333333336</v>
      </c>
      <c r="N16" s="783">
        <f>+weekplan!A211</f>
        <v>0</v>
      </c>
      <c r="O16" s="789"/>
      <c r="P16" s="788"/>
      <c r="Q16" s="789"/>
      <c r="R16" s="788"/>
      <c r="S16" s="789"/>
      <c r="T16" s="788"/>
      <c r="U16" s="789"/>
      <c r="V16" s="793"/>
      <c r="W16" s="562" t="s">
        <v>332</v>
      </c>
      <c r="X16" s="563" t="s">
        <v>313</v>
      </c>
      <c r="Y16" s="368" t="s">
        <v>319</v>
      </c>
      <c r="Z16" s="562">
        <v>3</v>
      </c>
      <c r="AA16" s="371"/>
      <c r="AB16" s="432">
        <f>+weekplan!R211</f>
        <v>0</v>
      </c>
      <c r="AC16" s="413">
        <f>+weekplan!S211</f>
        <v>0</v>
      </c>
      <c r="AD16" s="413">
        <f>+weekplan!T211</f>
        <v>0</v>
      </c>
      <c r="AE16" s="423">
        <f t="shared" si="7"/>
        <v>0</v>
      </c>
      <c r="AF16" s="432">
        <f>+weekplan!U211</f>
        <v>0</v>
      </c>
      <c r="AG16" s="518">
        <f>+weekplan!V211</f>
        <v>0</v>
      </c>
      <c r="AH16" s="519">
        <f>+weekplan!W211</f>
        <v>0</v>
      </c>
    </row>
    <row r="17" spans="1:34" ht="12.75">
      <c r="A17" s="393">
        <f>+A16+1</f>
        <v>14</v>
      </c>
      <c r="B17" s="399">
        <f>+B16+7</f>
        <v>40203</v>
      </c>
      <c r="C17" s="400">
        <f>+C16+7</f>
        <v>40209</v>
      </c>
      <c r="D17" s="403"/>
      <c r="E17" s="367" t="s">
        <v>310</v>
      </c>
      <c r="F17" s="368">
        <v>33</v>
      </c>
      <c r="G17" s="413">
        <f>+weekplan!D227</f>
        <v>33</v>
      </c>
      <c r="H17" s="368">
        <v>140</v>
      </c>
      <c r="I17" s="369"/>
      <c r="J17" s="413">
        <f>+weekplan!G227</f>
        <v>140</v>
      </c>
      <c r="K17" s="368">
        <v>4</v>
      </c>
      <c r="L17" s="418">
        <f>+weekplan!J227</f>
        <v>4</v>
      </c>
      <c r="M17" s="798">
        <f t="shared" si="8"/>
        <v>10.690476190476192</v>
      </c>
      <c r="N17" s="783">
        <f>+weekplan!A227</f>
        <v>0</v>
      </c>
      <c r="O17" s="789"/>
      <c r="P17" s="788"/>
      <c r="Q17" s="789"/>
      <c r="R17" s="788"/>
      <c r="S17" s="789"/>
      <c r="T17" s="788"/>
      <c r="U17" s="789"/>
      <c r="V17" s="793"/>
      <c r="W17" s="562" t="s">
        <v>319</v>
      </c>
      <c r="X17" s="563" t="s">
        <v>448</v>
      </c>
      <c r="Y17" s="368" t="s">
        <v>320</v>
      </c>
      <c r="Z17" s="562">
        <v>2</v>
      </c>
      <c r="AA17" s="371"/>
      <c r="AB17" s="432">
        <f>+weekplan!R227</f>
        <v>0</v>
      </c>
      <c r="AC17" s="413">
        <f>+weekplan!S227</f>
        <v>0</v>
      </c>
      <c r="AD17" s="413">
        <f>+weekplan!T227</f>
        <v>0</v>
      </c>
      <c r="AE17" s="423">
        <f t="shared" si="7"/>
        <v>0</v>
      </c>
      <c r="AF17" s="432">
        <f>+weekplan!U227</f>
        <v>0</v>
      </c>
      <c r="AG17" s="518">
        <f>+weekplan!V227</f>
        <v>0</v>
      </c>
      <c r="AH17" s="519">
        <f>+weekplan!W227</f>
        <v>0</v>
      </c>
    </row>
    <row r="18" spans="1:34" ht="12.75">
      <c r="A18" s="393">
        <f t="shared" si="6"/>
        <v>15</v>
      </c>
      <c r="B18" s="399">
        <f t="shared" si="9"/>
        <v>40210</v>
      </c>
      <c r="C18" s="400">
        <f t="shared" si="10"/>
        <v>40216</v>
      </c>
      <c r="D18" s="403"/>
      <c r="E18" s="367" t="s">
        <v>307</v>
      </c>
      <c r="F18" s="368">
        <v>44</v>
      </c>
      <c r="G18" s="413">
        <f>+weekplan!D243</f>
        <v>44</v>
      </c>
      <c r="H18" s="368">
        <v>173</v>
      </c>
      <c r="I18" s="369"/>
      <c r="J18" s="413">
        <f>+weekplan!G243</f>
        <v>173</v>
      </c>
      <c r="K18" s="368">
        <v>7</v>
      </c>
      <c r="L18" s="418">
        <f>+weekplan!J243</f>
        <v>7</v>
      </c>
      <c r="M18" s="798">
        <f t="shared" si="8"/>
        <v>14.654761904761905</v>
      </c>
      <c r="N18" s="783">
        <f>+weekplan!A243</f>
        <v>0</v>
      </c>
      <c r="O18" s="789"/>
      <c r="P18" s="788"/>
      <c r="Q18" s="789"/>
      <c r="R18" s="788"/>
      <c r="S18" s="789"/>
      <c r="T18" s="788"/>
      <c r="U18" s="789"/>
      <c r="V18" s="793"/>
      <c r="W18" s="562" t="s">
        <v>312</v>
      </c>
      <c r="X18" s="563" t="s">
        <v>313</v>
      </c>
      <c r="Y18" s="368" t="s">
        <v>319</v>
      </c>
      <c r="Z18" s="562">
        <v>3</v>
      </c>
      <c r="AA18" s="371" t="s">
        <v>446</v>
      </c>
      <c r="AB18" s="432">
        <f>+weekplan!R243</f>
        <v>0</v>
      </c>
      <c r="AC18" s="413">
        <f>+weekplan!S243</f>
        <v>0</v>
      </c>
      <c r="AD18" s="413">
        <f>+weekplan!T243</f>
        <v>0</v>
      </c>
      <c r="AE18" s="423">
        <f t="shared" si="7"/>
        <v>0</v>
      </c>
      <c r="AF18" s="432">
        <f>+weekplan!U243</f>
        <v>0</v>
      </c>
      <c r="AG18" s="518">
        <f>+weekplan!V243</f>
        <v>0</v>
      </c>
      <c r="AH18" s="519">
        <f>+weekplan!W243</f>
        <v>0</v>
      </c>
    </row>
    <row r="19" spans="1:34" ht="12.75">
      <c r="A19" s="393">
        <f t="shared" si="6"/>
        <v>16</v>
      </c>
      <c r="B19" s="399">
        <f t="shared" si="9"/>
        <v>40217</v>
      </c>
      <c r="C19" s="400">
        <f t="shared" si="10"/>
        <v>40223</v>
      </c>
      <c r="D19" s="597" t="s">
        <v>324</v>
      </c>
      <c r="E19" s="367" t="s">
        <v>16</v>
      </c>
      <c r="F19" s="368">
        <v>25</v>
      </c>
      <c r="G19" s="413">
        <f>+weekplan!D259</f>
        <v>25</v>
      </c>
      <c r="H19" s="368">
        <v>189</v>
      </c>
      <c r="I19" s="369"/>
      <c r="J19" s="413">
        <f>+weekplan!G259</f>
        <v>189</v>
      </c>
      <c r="K19" s="368">
        <v>10.5</v>
      </c>
      <c r="L19" s="418">
        <f>+weekplan!J259</f>
        <v>10.5</v>
      </c>
      <c r="M19" s="798">
        <f t="shared" si="8"/>
        <v>14.035714285714286</v>
      </c>
      <c r="N19" s="783">
        <f>+weekplan!A259</f>
        <v>0</v>
      </c>
      <c r="O19" s="789"/>
      <c r="P19" s="788"/>
      <c r="Q19" s="789"/>
      <c r="R19" s="788"/>
      <c r="S19" s="789"/>
      <c r="T19" s="788"/>
      <c r="U19" s="789"/>
      <c r="V19" s="793"/>
      <c r="W19" s="370" t="s">
        <v>311</v>
      </c>
      <c r="X19" s="563" t="s">
        <v>388</v>
      </c>
      <c r="Y19" s="563" t="s">
        <v>312</v>
      </c>
      <c r="Z19" s="562">
        <v>2</v>
      </c>
      <c r="AA19" s="371"/>
      <c r="AB19" s="432">
        <f>+weekplan!R259</f>
        <v>0</v>
      </c>
      <c r="AC19" s="413">
        <f>+weekplan!S259</f>
        <v>0</v>
      </c>
      <c r="AD19" s="413">
        <f>+weekplan!T259</f>
        <v>0</v>
      </c>
      <c r="AE19" s="423">
        <f t="shared" si="7"/>
        <v>0</v>
      </c>
      <c r="AF19" s="432">
        <f>+weekplan!U259</f>
        <v>0</v>
      </c>
      <c r="AG19" s="518">
        <f>+weekplan!V259</f>
        <v>0</v>
      </c>
      <c r="AH19" s="519">
        <f>+weekplan!W259</f>
        <v>0</v>
      </c>
    </row>
    <row r="20" spans="1:34" ht="12.75">
      <c r="A20" s="393">
        <f t="shared" si="6"/>
        <v>17</v>
      </c>
      <c r="B20" s="399">
        <f t="shared" si="9"/>
        <v>40224</v>
      </c>
      <c r="C20" s="400">
        <f t="shared" si="10"/>
        <v>40230</v>
      </c>
      <c r="D20" s="402"/>
      <c r="E20" s="367" t="s">
        <v>17</v>
      </c>
      <c r="F20" s="368">
        <v>40</v>
      </c>
      <c r="G20" s="413">
        <f>+weekplan!D275</f>
        <v>40</v>
      </c>
      <c r="H20" s="368">
        <v>179</v>
      </c>
      <c r="I20" s="369"/>
      <c r="J20" s="413">
        <f>+weekplan!G275</f>
        <v>179</v>
      </c>
      <c r="K20" s="368">
        <v>14</v>
      </c>
      <c r="L20" s="418">
        <f>+weekplan!J275</f>
        <v>14</v>
      </c>
      <c r="M20" s="798">
        <f t="shared" si="8"/>
        <v>14.916666666666668</v>
      </c>
      <c r="N20" s="783">
        <f>+weekplan!A275</f>
        <v>0</v>
      </c>
      <c r="O20" s="789"/>
      <c r="P20" s="788"/>
      <c r="Q20" s="789"/>
      <c r="R20" s="788"/>
      <c r="S20" s="789"/>
      <c r="T20" s="788"/>
      <c r="U20" s="789"/>
      <c r="V20" s="793"/>
      <c r="W20" s="370" t="s">
        <v>321</v>
      </c>
      <c r="X20" s="563" t="s">
        <v>456</v>
      </c>
      <c r="Y20" s="563" t="s">
        <v>317</v>
      </c>
      <c r="Z20" s="370">
        <v>1</v>
      </c>
      <c r="AA20" s="377"/>
      <c r="AB20" s="432">
        <f>+weekplan!R275</f>
        <v>0</v>
      </c>
      <c r="AC20" s="413">
        <f>+weekplan!S275</f>
        <v>0</v>
      </c>
      <c r="AD20" s="413">
        <f>+weekplan!T275</f>
        <v>0</v>
      </c>
      <c r="AE20" s="423">
        <f aca="true" t="shared" si="11" ref="AE20:AE26">AVERAGE(AB20:AD20)</f>
        <v>0</v>
      </c>
      <c r="AF20" s="432">
        <f>+weekplan!U275</f>
        <v>0</v>
      </c>
      <c r="AG20" s="518">
        <f>+weekplan!V275</f>
        <v>0</v>
      </c>
      <c r="AH20" s="519">
        <f>+weekplan!W275</f>
        <v>0</v>
      </c>
    </row>
    <row r="21" spans="1:34" ht="12.75">
      <c r="A21" s="393">
        <f t="shared" si="6"/>
        <v>18</v>
      </c>
      <c r="B21" s="399">
        <f t="shared" si="9"/>
        <v>40231</v>
      </c>
      <c r="C21" s="400">
        <f t="shared" si="10"/>
        <v>40237</v>
      </c>
      <c r="D21" s="403"/>
      <c r="E21" s="367" t="s">
        <v>310</v>
      </c>
      <c r="F21" s="368">
        <v>20</v>
      </c>
      <c r="G21" s="413">
        <f>+weekplan!D291</f>
        <v>20</v>
      </c>
      <c r="H21" s="368">
        <v>144</v>
      </c>
      <c r="I21" s="369"/>
      <c r="J21" s="413">
        <f>+weekplan!G291</f>
        <v>144</v>
      </c>
      <c r="K21" s="368">
        <v>3</v>
      </c>
      <c r="L21" s="418">
        <f>+weekplan!J291</f>
        <v>3</v>
      </c>
      <c r="M21" s="798">
        <f t="shared" si="8"/>
        <v>8.571428571428573</v>
      </c>
      <c r="N21" s="783">
        <f>+weekplan!A291</f>
        <v>0</v>
      </c>
      <c r="O21" s="789"/>
      <c r="P21" s="788"/>
      <c r="Q21" s="789"/>
      <c r="R21" s="788"/>
      <c r="S21" s="789"/>
      <c r="T21" s="788"/>
      <c r="U21" s="789"/>
      <c r="V21" s="793"/>
      <c r="W21" s="370" t="s">
        <v>319</v>
      </c>
      <c r="X21" s="563" t="s">
        <v>322</v>
      </c>
      <c r="Y21" s="563" t="s">
        <v>320</v>
      </c>
      <c r="Z21" s="370">
        <v>1</v>
      </c>
      <c r="AA21" s="371" t="s">
        <v>463</v>
      </c>
      <c r="AB21" s="432">
        <f>+weekplan!R291</f>
        <v>0</v>
      </c>
      <c r="AC21" s="413">
        <f>+weekplan!S291</f>
        <v>0</v>
      </c>
      <c r="AD21" s="413">
        <f>+weekplan!T291</f>
        <v>0</v>
      </c>
      <c r="AE21" s="423">
        <f t="shared" si="11"/>
        <v>0</v>
      </c>
      <c r="AF21" s="432">
        <f>+weekplan!U291</f>
        <v>0</v>
      </c>
      <c r="AG21" s="518">
        <f>+weekplan!V291</f>
        <v>0</v>
      </c>
      <c r="AH21" s="519">
        <f>+weekplan!W291</f>
        <v>0</v>
      </c>
    </row>
    <row r="22" spans="1:34" ht="12.75">
      <c r="A22" s="393">
        <f t="shared" si="6"/>
        <v>19</v>
      </c>
      <c r="B22" s="399">
        <f t="shared" si="9"/>
        <v>40238</v>
      </c>
      <c r="C22" s="400">
        <f t="shared" si="10"/>
        <v>40244</v>
      </c>
      <c r="D22" s="402"/>
      <c r="E22" s="367" t="s">
        <v>17</v>
      </c>
      <c r="F22" s="368">
        <v>40</v>
      </c>
      <c r="G22" s="413">
        <f>+weekplan!D307</f>
        <v>40</v>
      </c>
      <c r="H22" s="368">
        <v>189</v>
      </c>
      <c r="I22" s="369"/>
      <c r="J22" s="413">
        <f>+weekplan!G307</f>
        <v>189</v>
      </c>
      <c r="K22" s="368">
        <v>15</v>
      </c>
      <c r="L22" s="418">
        <f>+weekplan!J307</f>
        <v>15</v>
      </c>
      <c r="M22" s="798">
        <f t="shared" si="8"/>
        <v>15.607142857142858</v>
      </c>
      <c r="N22" s="783">
        <f>+weekplan!A307</f>
        <v>0</v>
      </c>
      <c r="O22" s="789"/>
      <c r="P22" s="788"/>
      <c r="Q22" s="789"/>
      <c r="R22" s="788"/>
      <c r="S22" s="789"/>
      <c r="T22" s="788"/>
      <c r="U22" s="789"/>
      <c r="V22" s="793"/>
      <c r="W22" s="370" t="s">
        <v>319</v>
      </c>
      <c r="X22" s="563" t="s">
        <v>456</v>
      </c>
      <c r="Y22" s="563" t="s">
        <v>317</v>
      </c>
      <c r="Z22" s="370">
        <v>1</v>
      </c>
      <c r="AA22" s="375"/>
      <c r="AB22" s="432">
        <f>+weekplan!R307</f>
        <v>0</v>
      </c>
      <c r="AC22" s="413">
        <f>+weekplan!S307</f>
        <v>0</v>
      </c>
      <c r="AD22" s="413">
        <f>+weekplan!T307</f>
        <v>0</v>
      </c>
      <c r="AE22" s="423">
        <f t="shared" si="11"/>
        <v>0</v>
      </c>
      <c r="AF22" s="432">
        <f>+weekplan!U307</f>
        <v>0</v>
      </c>
      <c r="AG22" s="518">
        <f>+weekplan!V307</f>
        <v>0</v>
      </c>
      <c r="AH22" s="519">
        <f>+weekplan!W307</f>
        <v>0</v>
      </c>
    </row>
    <row r="23" spans="1:34" ht="12.75">
      <c r="A23" s="389">
        <f t="shared" si="6"/>
        <v>20</v>
      </c>
      <c r="B23" s="406">
        <f t="shared" si="9"/>
        <v>40245</v>
      </c>
      <c r="C23" s="407">
        <f t="shared" si="10"/>
        <v>40251</v>
      </c>
      <c r="D23" s="408"/>
      <c r="E23" s="367" t="s">
        <v>453</v>
      </c>
      <c r="F23" s="380">
        <v>43</v>
      </c>
      <c r="G23" s="414">
        <f>+weekplan!D323</f>
        <v>43</v>
      </c>
      <c r="H23" s="380">
        <v>199</v>
      </c>
      <c r="I23" s="383"/>
      <c r="J23" s="414">
        <f>+weekplan!G323</f>
        <v>199</v>
      </c>
      <c r="K23" s="380">
        <v>12</v>
      </c>
      <c r="L23" s="419">
        <f>+weekplan!J323</f>
        <v>12</v>
      </c>
      <c r="M23" s="799">
        <f t="shared" si="8"/>
        <v>15.178571428571429</v>
      </c>
      <c r="N23" s="784">
        <f>+weekplan!A323</f>
        <v>0</v>
      </c>
      <c r="O23" s="789"/>
      <c r="P23" s="788"/>
      <c r="Q23" s="789"/>
      <c r="R23" s="788"/>
      <c r="S23" s="789"/>
      <c r="T23" s="788"/>
      <c r="U23" s="789"/>
      <c r="V23" s="793"/>
      <c r="W23" s="379" t="s">
        <v>321</v>
      </c>
      <c r="X23" s="564" t="s">
        <v>388</v>
      </c>
      <c r="Y23" s="564" t="s">
        <v>312</v>
      </c>
      <c r="Z23" s="379">
        <v>1</v>
      </c>
      <c r="AA23" s="381"/>
      <c r="AB23" s="433">
        <f>+weekplan!R323</f>
        <v>0</v>
      </c>
      <c r="AC23" s="414">
        <f>+weekplan!S323</f>
        <v>0</v>
      </c>
      <c r="AD23" s="414">
        <f>+weekplan!T323</f>
        <v>0</v>
      </c>
      <c r="AE23" s="424">
        <f t="shared" si="11"/>
        <v>0</v>
      </c>
      <c r="AF23" s="433">
        <f>+weekplan!U323</f>
        <v>0</v>
      </c>
      <c r="AG23" s="520">
        <f>+weekplan!V323</f>
        <v>0</v>
      </c>
      <c r="AH23" s="521">
        <f>+weekplan!W323</f>
        <v>0</v>
      </c>
    </row>
    <row r="24" spans="1:34" ht="12.75">
      <c r="A24" s="393">
        <f>+A23+1</f>
        <v>21</v>
      </c>
      <c r="B24" s="399">
        <f>+B23+7</f>
        <v>40252</v>
      </c>
      <c r="C24" s="400">
        <f>+C23+7</f>
        <v>40258</v>
      </c>
      <c r="D24" s="405" t="s">
        <v>451</v>
      </c>
      <c r="E24" s="555" t="s">
        <v>17</v>
      </c>
      <c r="F24" s="368">
        <v>46</v>
      </c>
      <c r="G24" s="413">
        <f>+weekplan!D339</f>
        <v>46</v>
      </c>
      <c r="H24" s="368">
        <v>224</v>
      </c>
      <c r="I24" s="369"/>
      <c r="J24" s="413">
        <f>+weekplan!G339</f>
        <v>224</v>
      </c>
      <c r="K24" s="368">
        <v>21</v>
      </c>
      <c r="L24" s="418">
        <f>+weekplan!J339</f>
        <v>21</v>
      </c>
      <c r="M24" s="798">
        <f t="shared" si="5"/>
        <v>18.285714285714285</v>
      </c>
      <c r="N24" s="783">
        <f>+weekplan!A339</f>
        <v>0</v>
      </c>
      <c r="O24" s="785"/>
      <c r="P24" s="786"/>
      <c r="Q24" s="785"/>
      <c r="R24" s="786"/>
      <c r="S24" s="785"/>
      <c r="T24" s="786"/>
      <c r="U24" s="785"/>
      <c r="V24" s="792"/>
      <c r="W24" s="370" t="s">
        <v>321</v>
      </c>
      <c r="X24" s="368" t="s">
        <v>315</v>
      </c>
      <c r="Y24" s="563" t="s">
        <v>318</v>
      </c>
      <c r="Z24" s="370"/>
      <c r="AA24" s="371"/>
      <c r="AB24" s="432">
        <f>+weekplan!R339</f>
        <v>0</v>
      </c>
      <c r="AC24" s="413">
        <f>+weekplan!S339</f>
        <v>0</v>
      </c>
      <c r="AD24" s="413">
        <f>+weekplan!T339</f>
        <v>0</v>
      </c>
      <c r="AE24" s="423">
        <f t="shared" si="11"/>
        <v>0</v>
      </c>
      <c r="AF24" s="432">
        <f>+weekplan!U339</f>
        <v>0</v>
      </c>
      <c r="AG24" s="518">
        <f>+weekplan!V339</f>
        <v>0</v>
      </c>
      <c r="AH24" s="519">
        <f>+weekplan!W339</f>
        <v>0</v>
      </c>
    </row>
    <row r="25" spans="1:34" ht="12.75">
      <c r="A25" s="393">
        <f t="shared" si="6"/>
        <v>22</v>
      </c>
      <c r="B25" s="399">
        <f t="shared" si="9"/>
        <v>40259</v>
      </c>
      <c r="C25" s="400">
        <f t="shared" si="10"/>
        <v>40265</v>
      </c>
      <c r="D25" s="402"/>
      <c r="E25" s="367" t="s">
        <v>310</v>
      </c>
      <c r="F25" s="368">
        <v>24</v>
      </c>
      <c r="G25" s="413">
        <f>+weekplan!D355</f>
        <v>24</v>
      </c>
      <c r="H25" s="368">
        <v>136</v>
      </c>
      <c r="I25" s="369"/>
      <c r="J25" s="413">
        <f>+weekplan!G355</f>
        <v>136</v>
      </c>
      <c r="K25" s="368">
        <v>7</v>
      </c>
      <c r="L25" s="418">
        <f>+weekplan!J355</f>
        <v>7</v>
      </c>
      <c r="M25" s="798">
        <f t="shared" si="5"/>
        <v>8.904761904761905</v>
      </c>
      <c r="N25" s="783">
        <f>+weekplan!A355</f>
        <v>0</v>
      </c>
      <c r="O25" s="789"/>
      <c r="P25" s="788"/>
      <c r="Q25" s="789"/>
      <c r="R25" s="788"/>
      <c r="S25" s="789"/>
      <c r="T25" s="788"/>
      <c r="U25" s="789"/>
      <c r="V25" s="793"/>
      <c r="W25" s="370" t="s">
        <v>319</v>
      </c>
      <c r="X25" s="368" t="s">
        <v>455</v>
      </c>
      <c r="Y25" s="563" t="s">
        <v>319</v>
      </c>
      <c r="Z25" s="370"/>
      <c r="AA25" s="371" t="s">
        <v>507</v>
      </c>
      <c r="AB25" s="432">
        <f>+weekplan!R355</f>
        <v>0</v>
      </c>
      <c r="AC25" s="413">
        <f>+weekplan!S355</f>
        <v>0</v>
      </c>
      <c r="AD25" s="413">
        <f>+weekplan!T355</f>
        <v>0</v>
      </c>
      <c r="AE25" s="423">
        <f t="shared" si="11"/>
        <v>0</v>
      </c>
      <c r="AF25" s="432">
        <f>+weekplan!U355</f>
        <v>0</v>
      </c>
      <c r="AG25" s="518">
        <f>+weekplan!V355</f>
        <v>0</v>
      </c>
      <c r="AH25" s="519">
        <f>+weekplan!W355</f>
        <v>0</v>
      </c>
    </row>
    <row r="26" spans="1:39" s="363" customFormat="1" ht="12.75">
      <c r="A26" s="393">
        <f t="shared" si="6"/>
        <v>23</v>
      </c>
      <c r="B26" s="399">
        <f t="shared" si="9"/>
        <v>40266</v>
      </c>
      <c r="C26" s="400">
        <f t="shared" si="10"/>
        <v>40272</v>
      </c>
      <c r="E26" s="367" t="s">
        <v>17</v>
      </c>
      <c r="F26" s="368">
        <v>40</v>
      </c>
      <c r="G26" s="413">
        <f>+weekplan!D371</f>
        <v>40</v>
      </c>
      <c r="H26" s="368">
        <v>194</v>
      </c>
      <c r="I26" s="369"/>
      <c r="J26" s="413">
        <f>+weekplan!G371</f>
        <v>194</v>
      </c>
      <c r="K26" s="368">
        <v>23</v>
      </c>
      <c r="L26" s="418">
        <f>+weekplan!J371</f>
        <v>23</v>
      </c>
      <c r="M26" s="798">
        <f t="shared" si="5"/>
        <v>17.452380952380953</v>
      </c>
      <c r="N26" s="783">
        <f>+weekplan!A371</f>
        <v>0</v>
      </c>
      <c r="O26" s="789"/>
      <c r="P26" s="788"/>
      <c r="Q26" s="789"/>
      <c r="R26" s="788"/>
      <c r="S26" s="789"/>
      <c r="T26" s="788"/>
      <c r="U26" s="789"/>
      <c r="V26" s="793"/>
      <c r="W26" s="370" t="s">
        <v>321</v>
      </c>
      <c r="X26" s="368" t="s">
        <v>314</v>
      </c>
      <c r="Y26" s="563" t="s">
        <v>447</v>
      </c>
      <c r="Z26" s="370"/>
      <c r="AA26" s="375"/>
      <c r="AB26" s="432">
        <f>+weekplan!R371</f>
        <v>0</v>
      </c>
      <c r="AC26" s="413">
        <f>+weekplan!S371</f>
        <v>0</v>
      </c>
      <c r="AD26" s="413">
        <f>+weekplan!T371</f>
        <v>0</v>
      </c>
      <c r="AE26" s="423">
        <f t="shared" si="11"/>
        <v>0</v>
      </c>
      <c r="AF26" s="432">
        <f>+weekplan!U371</f>
        <v>0</v>
      </c>
      <c r="AG26" s="518">
        <f>+weekplan!V371</f>
        <v>0</v>
      </c>
      <c r="AH26" s="519">
        <f>+weekplan!W371</f>
        <v>0</v>
      </c>
      <c r="AK26" s="354"/>
      <c r="AM26" s="354"/>
    </row>
    <row r="27" spans="1:39" s="363" customFormat="1" ht="12.75">
      <c r="A27" s="393">
        <f t="shared" si="6"/>
        <v>24</v>
      </c>
      <c r="B27" s="399">
        <f t="shared" si="9"/>
        <v>40273</v>
      </c>
      <c r="C27" s="400">
        <f t="shared" si="10"/>
        <v>40279</v>
      </c>
      <c r="D27" s="402"/>
      <c r="E27" s="367" t="s">
        <v>453</v>
      </c>
      <c r="F27" s="368">
        <v>43</v>
      </c>
      <c r="G27" s="413">
        <f>+weekplan!D387</f>
        <v>43</v>
      </c>
      <c r="H27" s="368">
        <v>288</v>
      </c>
      <c r="I27" s="369"/>
      <c r="J27" s="413">
        <f>+weekplan!G387</f>
        <v>288</v>
      </c>
      <c r="K27" s="368">
        <v>16</v>
      </c>
      <c r="L27" s="418">
        <f>+weekplan!J387</f>
        <v>16</v>
      </c>
      <c r="M27" s="798">
        <f t="shared" si="5"/>
        <v>18.69047619047619</v>
      </c>
      <c r="N27" s="783">
        <f>+weekplan!A387</f>
        <v>0</v>
      </c>
      <c r="O27" s="789"/>
      <c r="P27" s="788"/>
      <c r="Q27" s="789"/>
      <c r="R27" s="788"/>
      <c r="S27" s="789"/>
      <c r="T27" s="788"/>
      <c r="U27" s="789"/>
      <c r="V27" s="793"/>
      <c r="W27" s="370" t="s">
        <v>321</v>
      </c>
      <c r="X27" s="368">
        <v>4</v>
      </c>
      <c r="Y27" s="563" t="s">
        <v>332</v>
      </c>
      <c r="Z27" s="376"/>
      <c r="AA27" s="371"/>
      <c r="AB27" s="432">
        <f>+weekplan!R387</f>
        <v>0</v>
      </c>
      <c r="AC27" s="413">
        <f>+weekplan!S387</f>
        <v>0</v>
      </c>
      <c r="AD27" s="413">
        <f>+weekplan!T387</f>
        <v>0</v>
      </c>
      <c r="AE27" s="423">
        <f aca="true" t="shared" si="12" ref="AE27:AE32">AVERAGE(AB27:AD27)</f>
        <v>0</v>
      </c>
      <c r="AF27" s="432">
        <f>+weekplan!U387</f>
        <v>0</v>
      </c>
      <c r="AG27" s="518">
        <f>+weekplan!V387</f>
        <v>0</v>
      </c>
      <c r="AH27" s="519">
        <f>+weekplan!W387</f>
        <v>0</v>
      </c>
      <c r="AK27" s="354"/>
      <c r="AM27" s="354"/>
    </row>
    <row r="28" spans="1:39" s="363" customFormat="1" ht="12.75">
      <c r="A28" s="393">
        <f t="shared" si="6"/>
        <v>25</v>
      </c>
      <c r="B28" s="399">
        <f t="shared" si="9"/>
        <v>40280</v>
      </c>
      <c r="C28" s="400">
        <f t="shared" si="10"/>
        <v>40286</v>
      </c>
      <c r="D28" s="402"/>
      <c r="E28" s="367" t="s">
        <v>453</v>
      </c>
      <c r="F28" s="368">
        <v>46</v>
      </c>
      <c r="G28" s="413">
        <f>+weekplan!D403</f>
        <v>46</v>
      </c>
      <c r="H28" s="368">
        <v>312</v>
      </c>
      <c r="I28" s="369"/>
      <c r="J28" s="413">
        <f>+weekplan!G403</f>
        <v>312</v>
      </c>
      <c r="K28" s="368">
        <v>16</v>
      </c>
      <c r="L28" s="418">
        <f>+weekplan!J403</f>
        <v>16</v>
      </c>
      <c r="M28" s="798">
        <f t="shared" si="5"/>
        <v>19.76190476190476</v>
      </c>
      <c r="N28" s="783">
        <f>+weekplan!A403</f>
        <v>0</v>
      </c>
      <c r="O28" s="789"/>
      <c r="P28" s="788"/>
      <c r="Q28" s="789"/>
      <c r="R28" s="788"/>
      <c r="S28" s="789"/>
      <c r="T28" s="788"/>
      <c r="U28" s="789"/>
      <c r="V28" s="793"/>
      <c r="W28" s="370" t="s">
        <v>321</v>
      </c>
      <c r="X28" s="368" t="s">
        <v>316</v>
      </c>
      <c r="Y28" s="563" t="s">
        <v>332</v>
      </c>
      <c r="Z28" s="370"/>
      <c r="AA28" s="371"/>
      <c r="AB28" s="432">
        <f>+weekplan!R403</f>
        <v>0</v>
      </c>
      <c r="AC28" s="413">
        <f>+weekplan!S403</f>
        <v>0</v>
      </c>
      <c r="AD28" s="413">
        <f>+weekplan!T403</f>
        <v>0</v>
      </c>
      <c r="AE28" s="423">
        <f t="shared" si="12"/>
        <v>0</v>
      </c>
      <c r="AF28" s="432">
        <f>+weekplan!U403</f>
        <v>0</v>
      </c>
      <c r="AG28" s="518">
        <f>+weekplan!V403</f>
        <v>0</v>
      </c>
      <c r="AH28" s="519">
        <f>+weekplan!W403</f>
        <v>0</v>
      </c>
      <c r="AK28" s="354"/>
      <c r="AM28" s="354"/>
    </row>
    <row r="29" spans="1:39" s="363" customFormat="1" ht="12.75">
      <c r="A29" s="393">
        <f t="shared" si="6"/>
        <v>26</v>
      </c>
      <c r="B29" s="399">
        <f aca="true" t="shared" si="13" ref="B29:C32">+B28+7</f>
        <v>40287</v>
      </c>
      <c r="C29" s="400">
        <f t="shared" si="13"/>
        <v>40293</v>
      </c>
      <c r="E29" s="367" t="s">
        <v>310</v>
      </c>
      <c r="F29" s="368">
        <v>10</v>
      </c>
      <c r="G29" s="413">
        <f>+weekplan!D419</f>
        <v>15</v>
      </c>
      <c r="H29" s="368">
        <v>264</v>
      </c>
      <c r="I29" s="369"/>
      <c r="J29" s="413">
        <f>+weekplan!G419</f>
        <v>264</v>
      </c>
      <c r="K29" s="368">
        <v>6</v>
      </c>
      <c r="L29" s="418">
        <f>+weekplan!J419</f>
        <v>6</v>
      </c>
      <c r="M29" s="798">
        <f t="shared" si="5"/>
        <v>12.142857142857142</v>
      </c>
      <c r="N29" s="783">
        <f>+weekplan!A419</f>
        <v>0</v>
      </c>
      <c r="O29" s="791"/>
      <c r="P29" s="790"/>
      <c r="Q29" s="791"/>
      <c r="R29" s="790"/>
      <c r="S29" s="791"/>
      <c r="T29" s="790"/>
      <c r="U29" s="791"/>
      <c r="V29" s="794"/>
      <c r="W29" s="370" t="s">
        <v>319</v>
      </c>
      <c r="X29" s="368">
        <v>3</v>
      </c>
      <c r="Y29" s="563" t="s">
        <v>319</v>
      </c>
      <c r="Z29" s="370"/>
      <c r="AA29" s="371"/>
      <c r="AB29" s="432">
        <f>+weekplan!R419</f>
        <v>0</v>
      </c>
      <c r="AC29" s="413">
        <f>+weekplan!S419</f>
        <v>0</v>
      </c>
      <c r="AD29" s="413">
        <f>+weekplan!T419</f>
        <v>0</v>
      </c>
      <c r="AE29" s="423">
        <f t="shared" si="12"/>
        <v>0</v>
      </c>
      <c r="AF29" s="432">
        <f>+weekplan!U419</f>
        <v>0</v>
      </c>
      <c r="AG29" s="518">
        <f>+weekplan!V419</f>
        <v>0</v>
      </c>
      <c r="AH29" s="519">
        <f>+weekplan!W419</f>
        <v>0</v>
      </c>
      <c r="AK29" s="354"/>
      <c r="AM29" s="354"/>
    </row>
    <row r="30" spans="1:39" s="363" customFormat="1" ht="12.75">
      <c r="A30" s="195">
        <f t="shared" si="6"/>
        <v>27</v>
      </c>
      <c r="B30" s="404">
        <f t="shared" si="13"/>
        <v>40294</v>
      </c>
      <c r="C30" s="397">
        <f t="shared" si="13"/>
        <v>40300</v>
      </c>
      <c r="D30" s="405" t="s">
        <v>445</v>
      </c>
      <c r="E30" s="555" t="s">
        <v>308</v>
      </c>
      <c r="F30" s="364">
        <v>60</v>
      </c>
      <c r="G30" s="337">
        <f>+weekplan!D435</f>
        <v>0</v>
      </c>
      <c r="H30" s="364">
        <v>630</v>
      </c>
      <c r="I30" s="374"/>
      <c r="J30" s="337">
        <f>+weekplan!G435</f>
        <v>0</v>
      </c>
      <c r="K30" s="364">
        <v>18</v>
      </c>
      <c r="L30" s="417">
        <f>+weekplan!J435</f>
        <v>0</v>
      </c>
      <c r="M30" s="797">
        <f t="shared" si="5"/>
        <v>32.785714285714285</v>
      </c>
      <c r="N30" s="782">
        <f>+weekplan!A435</f>
        <v>0</v>
      </c>
      <c r="O30" s="789"/>
      <c r="P30" s="788"/>
      <c r="Q30" s="789"/>
      <c r="R30" s="788"/>
      <c r="S30" s="789"/>
      <c r="T30" s="788"/>
      <c r="U30" s="789"/>
      <c r="V30" s="793"/>
      <c r="W30" s="365" t="s">
        <v>447</v>
      </c>
      <c r="X30" s="565">
        <v>7</v>
      </c>
      <c r="Y30" s="565" t="s">
        <v>447</v>
      </c>
      <c r="Z30" s="365"/>
      <c r="AA30" s="366" t="s">
        <v>437</v>
      </c>
      <c r="AB30" s="431">
        <f>+weekplan!R435</f>
        <v>0</v>
      </c>
      <c r="AC30" s="337">
        <f>+weekplan!S435</f>
        <v>0</v>
      </c>
      <c r="AD30" s="337">
        <f>+weekplan!T435</f>
        <v>0</v>
      </c>
      <c r="AE30" s="422">
        <f t="shared" si="12"/>
        <v>0</v>
      </c>
      <c r="AF30" s="431">
        <f>+weekplan!U435</f>
        <v>0</v>
      </c>
      <c r="AG30" s="516">
        <f>+weekplan!V435</f>
        <v>0</v>
      </c>
      <c r="AH30" s="517">
        <f>+weekplan!W435</f>
        <v>0</v>
      </c>
      <c r="AK30" s="354"/>
      <c r="AM30" s="354"/>
    </row>
    <row r="31" spans="1:39" s="363" customFormat="1" ht="12.75">
      <c r="A31" s="393">
        <f>+A30+1</f>
        <v>28</v>
      </c>
      <c r="B31" s="399">
        <f>+B30+7</f>
        <v>40301</v>
      </c>
      <c r="C31" s="400">
        <f>+C30+7</f>
        <v>40307</v>
      </c>
      <c r="D31" s="403"/>
      <c r="E31" s="367" t="s">
        <v>441</v>
      </c>
      <c r="F31" s="368">
        <v>35</v>
      </c>
      <c r="G31" s="413">
        <f>+weekplan!D451</f>
        <v>35</v>
      </c>
      <c r="H31" s="368">
        <v>276</v>
      </c>
      <c r="I31" s="369"/>
      <c r="J31" s="413">
        <f>+weekplan!G451</f>
        <v>272</v>
      </c>
      <c r="K31" s="368">
        <v>4.5</v>
      </c>
      <c r="L31" s="418">
        <f>+weekplan!J451</f>
        <v>4.5</v>
      </c>
      <c r="M31" s="798">
        <f t="shared" si="5"/>
        <v>13.857142857142858</v>
      </c>
      <c r="N31" s="783">
        <f>+weekplan!A451</f>
        <v>0</v>
      </c>
      <c r="O31" s="789"/>
      <c r="P31" s="788"/>
      <c r="Q31" s="789"/>
      <c r="R31" s="788"/>
      <c r="S31" s="789"/>
      <c r="T31" s="788"/>
      <c r="U31" s="789"/>
      <c r="V31" s="793"/>
      <c r="W31" s="370" t="s">
        <v>319</v>
      </c>
      <c r="X31" s="563">
        <v>4</v>
      </c>
      <c r="Y31" s="563" t="s">
        <v>321</v>
      </c>
      <c r="Z31" s="370"/>
      <c r="AA31" s="378" t="s">
        <v>438</v>
      </c>
      <c r="AB31" s="432">
        <f>+weekplan!R451</f>
        <v>0</v>
      </c>
      <c r="AC31" s="413">
        <f>+weekplan!S451</f>
        <v>0</v>
      </c>
      <c r="AD31" s="413">
        <f>+weekplan!T451</f>
        <v>0</v>
      </c>
      <c r="AE31" s="423">
        <f t="shared" si="12"/>
        <v>0</v>
      </c>
      <c r="AF31" s="432">
        <f>+weekplan!U451</f>
        <v>0</v>
      </c>
      <c r="AG31" s="518">
        <f>+weekplan!V451</f>
        <v>0</v>
      </c>
      <c r="AH31" s="519">
        <f>+weekplan!W451</f>
        <v>0</v>
      </c>
      <c r="AK31" s="354"/>
      <c r="AM31" s="354"/>
    </row>
    <row r="32" spans="1:39" s="363" customFormat="1" ht="12.75">
      <c r="A32" s="393">
        <f t="shared" si="6"/>
        <v>29</v>
      </c>
      <c r="B32" s="399">
        <f t="shared" si="13"/>
        <v>40308</v>
      </c>
      <c r="C32" s="400">
        <f t="shared" si="13"/>
        <v>40314</v>
      </c>
      <c r="D32" s="402"/>
      <c r="E32" s="367" t="s">
        <v>428</v>
      </c>
      <c r="F32" s="664">
        <v>60</v>
      </c>
      <c r="G32" s="665">
        <f>+weekplan!D467</f>
        <v>60</v>
      </c>
      <c r="H32" s="664">
        <v>526</v>
      </c>
      <c r="I32" s="666"/>
      <c r="J32" s="665">
        <f>+weekplan!G467</f>
        <v>522</v>
      </c>
      <c r="K32" s="664">
        <v>7.5</v>
      </c>
      <c r="L32" s="418">
        <f>+weekplan!J467</f>
        <v>7.5</v>
      </c>
      <c r="M32" s="798">
        <f t="shared" si="5"/>
        <v>25.57142857142857</v>
      </c>
      <c r="N32" s="783">
        <f>+weekplan!A467</f>
        <v>0</v>
      </c>
      <c r="O32" s="789"/>
      <c r="P32" s="788"/>
      <c r="Q32" s="789"/>
      <c r="R32" s="788"/>
      <c r="S32" s="789"/>
      <c r="T32" s="788"/>
      <c r="U32" s="789"/>
      <c r="V32" s="793"/>
      <c r="W32" s="370" t="s">
        <v>321</v>
      </c>
      <c r="X32" s="566" t="s">
        <v>365</v>
      </c>
      <c r="Y32" s="368" t="s">
        <v>321</v>
      </c>
      <c r="Z32" s="370"/>
      <c r="AA32" s="371"/>
      <c r="AB32" s="432">
        <f>+weekplan!R467</f>
        <v>0</v>
      </c>
      <c r="AC32" s="413">
        <f>+weekplan!S467</f>
        <v>0</v>
      </c>
      <c r="AD32" s="413">
        <f>+weekplan!T467</f>
        <v>0</v>
      </c>
      <c r="AE32" s="423">
        <f t="shared" si="12"/>
        <v>0</v>
      </c>
      <c r="AF32" s="432">
        <f>+weekplan!U467</f>
        <v>0</v>
      </c>
      <c r="AG32" s="518">
        <f>+weekplan!V467</f>
        <v>0</v>
      </c>
      <c r="AH32" s="519">
        <f>+weekplan!W467</f>
        <v>0</v>
      </c>
      <c r="AK32" s="354"/>
      <c r="AM32" s="354"/>
    </row>
    <row r="33" spans="1:39" s="363" customFormat="1" ht="12.75">
      <c r="A33" s="393">
        <f>+A32+1</f>
        <v>30</v>
      </c>
      <c r="B33" s="399">
        <f>+B32+7</f>
        <v>40315</v>
      </c>
      <c r="C33" s="400">
        <f>+C32+7</f>
        <v>40321</v>
      </c>
      <c r="E33" s="367" t="s">
        <v>441</v>
      </c>
      <c r="F33" s="664">
        <v>35</v>
      </c>
      <c r="G33" s="665">
        <f>+weekplan!D483</f>
        <v>35</v>
      </c>
      <c r="H33" s="664">
        <v>249</v>
      </c>
      <c r="I33" s="666"/>
      <c r="J33" s="665">
        <f>+weekplan!G483</f>
        <v>258</v>
      </c>
      <c r="K33" s="664">
        <v>12</v>
      </c>
      <c r="L33" s="418">
        <f>+weekplan!J483</f>
        <v>12</v>
      </c>
      <c r="M33" s="798">
        <f t="shared" si="5"/>
        <v>15.392857142857142</v>
      </c>
      <c r="N33" s="783">
        <f>+weekplan!A483</f>
        <v>0</v>
      </c>
      <c r="O33" s="789"/>
      <c r="P33" s="788"/>
      <c r="Q33" s="789"/>
      <c r="R33" s="788"/>
      <c r="S33" s="789"/>
      <c r="T33" s="788"/>
      <c r="U33" s="789"/>
      <c r="V33" s="793"/>
      <c r="W33" s="370" t="s">
        <v>332</v>
      </c>
      <c r="X33" s="563">
        <v>6</v>
      </c>
      <c r="Y33" s="368" t="s">
        <v>321</v>
      </c>
      <c r="Z33" s="370"/>
      <c r="AA33" s="371"/>
      <c r="AB33" s="432">
        <f>+weekplan!R483</f>
        <v>0</v>
      </c>
      <c r="AC33" s="413">
        <f>+weekplan!S483</f>
        <v>0</v>
      </c>
      <c r="AD33" s="413">
        <f>+weekplan!T483</f>
        <v>0</v>
      </c>
      <c r="AE33" s="423">
        <f>AVERAGE(AB33:AD33)</f>
        <v>0</v>
      </c>
      <c r="AF33" s="432">
        <f>+weekplan!U483</f>
        <v>0</v>
      </c>
      <c r="AG33" s="518">
        <f>+weekplan!V483</f>
        <v>0</v>
      </c>
      <c r="AH33" s="519">
        <f>+weekplan!W483</f>
        <v>0</v>
      </c>
      <c r="AK33" s="354"/>
      <c r="AM33" s="354"/>
    </row>
    <row r="34" spans="1:34" ht="12.75">
      <c r="A34" s="393">
        <f aca="true" t="shared" si="14" ref="A34:A55">+A33+1</f>
        <v>31</v>
      </c>
      <c r="B34" s="399">
        <f aca="true" t="shared" si="15" ref="B34:B55">+B33+7</f>
        <v>40322</v>
      </c>
      <c r="C34" s="400">
        <f aca="true" t="shared" si="16" ref="C34:C55">+C33+7</f>
        <v>40328</v>
      </c>
      <c r="D34" s="402"/>
      <c r="E34" s="367" t="s">
        <v>510</v>
      </c>
      <c r="F34" s="664">
        <v>48</v>
      </c>
      <c r="G34" s="665">
        <f>+weekplan!D499</f>
        <v>48</v>
      </c>
      <c r="H34" s="664">
        <v>286</v>
      </c>
      <c r="I34" s="666"/>
      <c r="J34" s="665">
        <f>+weekplan!G499</f>
        <v>382</v>
      </c>
      <c r="K34" s="664">
        <v>9.5</v>
      </c>
      <c r="L34" s="418">
        <f>+weekplan!J499</f>
        <v>9.5</v>
      </c>
      <c r="M34" s="798">
        <f t="shared" si="5"/>
        <v>16.80952380952381</v>
      </c>
      <c r="N34" s="783">
        <f>+weekplan!A499</f>
        <v>0</v>
      </c>
      <c r="O34" s="789"/>
      <c r="P34" s="788"/>
      <c r="Q34" s="789"/>
      <c r="R34" s="788"/>
      <c r="S34" s="789"/>
      <c r="T34" s="788"/>
      <c r="U34" s="789"/>
      <c r="V34" s="793"/>
      <c r="W34" s="370" t="s">
        <v>321</v>
      </c>
      <c r="X34" s="563">
        <v>5</v>
      </c>
      <c r="Y34" s="368" t="s">
        <v>321</v>
      </c>
      <c r="Z34" s="370"/>
      <c r="AA34" s="371" t="s">
        <v>505</v>
      </c>
      <c r="AB34" s="432">
        <f>+weekplan!R499</f>
        <v>0</v>
      </c>
      <c r="AC34" s="413">
        <f>+weekplan!S499</f>
        <v>0</v>
      </c>
      <c r="AD34" s="413">
        <f>+weekplan!T499</f>
        <v>0</v>
      </c>
      <c r="AE34" s="423">
        <f aca="true" t="shared" si="17" ref="AE34:AE40">AVERAGE(AB34:AD34)</f>
        <v>0</v>
      </c>
      <c r="AF34" s="432">
        <f>+weekplan!U499</f>
        <v>0</v>
      </c>
      <c r="AG34" s="518">
        <f>+weekplan!V499</f>
        <v>0</v>
      </c>
      <c r="AH34" s="519">
        <f>+weekplan!W499</f>
        <v>0</v>
      </c>
    </row>
    <row r="35" spans="1:34" ht="12.75">
      <c r="A35" s="393">
        <f t="shared" si="14"/>
        <v>32</v>
      </c>
      <c r="B35" s="399">
        <f t="shared" si="15"/>
        <v>40329</v>
      </c>
      <c r="C35" s="400">
        <f t="shared" si="16"/>
        <v>40335</v>
      </c>
      <c r="D35" s="402"/>
      <c r="E35" s="367" t="s">
        <v>307</v>
      </c>
      <c r="F35" s="664">
        <v>38</v>
      </c>
      <c r="G35" s="665">
        <f>+weekplan!D515</f>
        <v>38</v>
      </c>
      <c r="H35" s="664">
        <v>330</v>
      </c>
      <c r="I35" s="666"/>
      <c r="J35" s="665">
        <f>+weekplan!G515</f>
        <v>330</v>
      </c>
      <c r="K35" s="664">
        <v>7</v>
      </c>
      <c r="L35" s="418">
        <f>+weekplan!J515</f>
        <v>7</v>
      </c>
      <c r="M35" s="798">
        <f t="shared" si="5"/>
        <v>16.833333333333332</v>
      </c>
      <c r="N35" s="783">
        <f>+weekplan!A515</f>
        <v>0</v>
      </c>
      <c r="O35" s="789"/>
      <c r="P35" s="788"/>
      <c r="Q35" s="789"/>
      <c r="R35" s="788"/>
      <c r="S35" s="789"/>
      <c r="T35" s="788"/>
      <c r="U35" s="789"/>
      <c r="V35" s="793"/>
      <c r="W35" s="370" t="s">
        <v>321</v>
      </c>
      <c r="X35" s="563">
        <v>2</v>
      </c>
      <c r="Y35" s="368" t="s">
        <v>321</v>
      </c>
      <c r="Z35" s="370"/>
      <c r="AA35" s="371" t="s">
        <v>436</v>
      </c>
      <c r="AB35" s="432">
        <f>+weekplan!R515</f>
        <v>0</v>
      </c>
      <c r="AC35" s="413">
        <f>+weekplan!S515</f>
        <v>0</v>
      </c>
      <c r="AD35" s="413">
        <f>+weekplan!T515</f>
        <v>0</v>
      </c>
      <c r="AE35" s="423">
        <f t="shared" si="17"/>
        <v>0</v>
      </c>
      <c r="AF35" s="432">
        <f>+weekplan!U515</f>
        <v>0</v>
      </c>
      <c r="AG35" s="518">
        <f>+weekplan!V515</f>
        <v>0</v>
      </c>
      <c r="AH35" s="519">
        <f>+weekplan!W515</f>
        <v>0</v>
      </c>
    </row>
    <row r="36" spans="1:34" ht="12.75">
      <c r="A36" s="393">
        <f t="shared" si="14"/>
        <v>33</v>
      </c>
      <c r="B36" s="399">
        <f t="shared" si="15"/>
        <v>40336</v>
      </c>
      <c r="C36" s="400">
        <f t="shared" si="16"/>
        <v>40342</v>
      </c>
      <c r="D36" s="402"/>
      <c r="E36" s="367" t="s">
        <v>442</v>
      </c>
      <c r="F36" s="664">
        <v>30</v>
      </c>
      <c r="G36" s="665">
        <f>+weekplan!D531</f>
        <v>30</v>
      </c>
      <c r="H36" s="664">
        <v>240</v>
      </c>
      <c r="I36" s="666"/>
      <c r="J36" s="665">
        <f>+weekplan!G531</f>
        <v>210</v>
      </c>
      <c r="K36" s="664">
        <v>6.5</v>
      </c>
      <c r="L36" s="418">
        <f>+weekplan!J531</f>
        <v>6.5</v>
      </c>
      <c r="M36" s="798">
        <f t="shared" si="5"/>
        <v>12.88095238095238</v>
      </c>
      <c r="N36" s="783">
        <f>+weekplan!A531</f>
        <v>0</v>
      </c>
      <c r="O36" s="789"/>
      <c r="P36" s="788"/>
      <c r="Q36" s="789"/>
      <c r="R36" s="788"/>
      <c r="S36" s="789"/>
      <c r="T36" s="788"/>
      <c r="U36" s="789"/>
      <c r="V36" s="793"/>
      <c r="W36" s="370" t="s">
        <v>319</v>
      </c>
      <c r="X36" s="563">
        <v>4</v>
      </c>
      <c r="Y36" s="368" t="s">
        <v>319</v>
      </c>
      <c r="Z36" s="370"/>
      <c r="AA36" s="371"/>
      <c r="AB36" s="432">
        <f>+weekplan!R531</f>
        <v>0</v>
      </c>
      <c r="AC36" s="413">
        <f>+weekplan!S531</f>
        <v>0</v>
      </c>
      <c r="AD36" s="413">
        <f>+weekplan!T531</f>
        <v>0</v>
      </c>
      <c r="AE36" s="423">
        <f t="shared" si="17"/>
        <v>0</v>
      </c>
      <c r="AF36" s="432">
        <f>+weekplan!U531</f>
        <v>0</v>
      </c>
      <c r="AG36" s="518">
        <f>+weekplan!V531</f>
        <v>0</v>
      </c>
      <c r="AH36" s="519">
        <f>+weekplan!W531</f>
        <v>0</v>
      </c>
    </row>
    <row r="37" spans="1:34" ht="12.75">
      <c r="A37" s="389">
        <f t="shared" si="14"/>
        <v>34</v>
      </c>
      <c r="B37" s="406">
        <f t="shared" si="15"/>
        <v>40343</v>
      </c>
      <c r="C37" s="407">
        <f t="shared" si="16"/>
        <v>40349</v>
      </c>
      <c r="D37" s="408"/>
      <c r="E37" s="367" t="s">
        <v>307</v>
      </c>
      <c r="F37" s="380">
        <v>50</v>
      </c>
      <c r="G37" s="414">
        <f>+weekplan!D547</f>
        <v>50</v>
      </c>
      <c r="H37" s="380">
        <v>296</v>
      </c>
      <c r="I37" s="383"/>
      <c r="J37" s="414">
        <f>+weekplan!G547</f>
        <v>308</v>
      </c>
      <c r="K37" s="380">
        <v>9</v>
      </c>
      <c r="L37" s="419">
        <f>+weekplan!J547</f>
        <v>9</v>
      </c>
      <c r="M37" s="799">
        <f t="shared" si="5"/>
        <v>17.142857142857142</v>
      </c>
      <c r="N37" s="784">
        <f>+weekplan!A547</f>
        <v>0</v>
      </c>
      <c r="O37" s="789"/>
      <c r="P37" s="788"/>
      <c r="Q37" s="789"/>
      <c r="R37" s="788"/>
      <c r="S37" s="789"/>
      <c r="T37" s="788"/>
      <c r="U37" s="789"/>
      <c r="V37" s="793"/>
      <c r="W37" s="379" t="s">
        <v>321</v>
      </c>
      <c r="X37" s="564">
        <v>3</v>
      </c>
      <c r="Y37" s="380" t="s">
        <v>321</v>
      </c>
      <c r="Z37" s="379"/>
      <c r="AA37" s="381" t="s">
        <v>439</v>
      </c>
      <c r="AB37" s="433">
        <f>+weekplan!R547</f>
        <v>0</v>
      </c>
      <c r="AC37" s="414">
        <f>+weekplan!S547</f>
        <v>0</v>
      </c>
      <c r="AD37" s="414">
        <f>+weekplan!T547</f>
        <v>0</v>
      </c>
      <c r="AE37" s="424">
        <f t="shared" si="17"/>
        <v>0</v>
      </c>
      <c r="AF37" s="433">
        <f>+weekplan!U547</f>
        <v>0</v>
      </c>
      <c r="AG37" s="520">
        <f>+weekplan!V547</f>
        <v>0</v>
      </c>
      <c r="AH37" s="521">
        <f>+weekplan!W547</f>
        <v>0</v>
      </c>
    </row>
    <row r="38" spans="1:34" ht="12.75">
      <c r="A38" s="393">
        <f t="shared" si="14"/>
        <v>35</v>
      </c>
      <c r="B38" s="399">
        <f t="shared" si="15"/>
        <v>40350</v>
      </c>
      <c r="C38" s="400">
        <f t="shared" si="16"/>
        <v>40356</v>
      </c>
      <c r="D38" s="405" t="s">
        <v>444</v>
      </c>
      <c r="E38" s="555" t="s">
        <v>29</v>
      </c>
      <c r="F38" s="368">
        <v>22</v>
      </c>
      <c r="G38" s="413">
        <f>+weekplan!D563</f>
        <v>22</v>
      </c>
      <c r="H38" s="368">
        <v>238</v>
      </c>
      <c r="I38" s="369"/>
      <c r="J38" s="413">
        <f>+weekplan!G563</f>
        <v>264</v>
      </c>
      <c r="K38" s="368">
        <v>8.5</v>
      </c>
      <c r="L38" s="418">
        <f>+weekplan!J563</f>
        <v>8.5</v>
      </c>
      <c r="M38" s="798">
        <f t="shared" si="5"/>
        <v>12.904761904761905</v>
      </c>
      <c r="N38" s="783">
        <f>+weekplan!A563</f>
        <v>0</v>
      </c>
      <c r="O38" s="785"/>
      <c r="P38" s="786"/>
      <c r="Q38" s="785"/>
      <c r="R38" s="786"/>
      <c r="S38" s="785"/>
      <c r="T38" s="786"/>
      <c r="U38" s="785"/>
      <c r="V38" s="792"/>
      <c r="W38" s="562" t="s">
        <v>319</v>
      </c>
      <c r="X38" s="563">
        <v>3</v>
      </c>
      <c r="Y38" s="563" t="s">
        <v>321</v>
      </c>
      <c r="Z38" s="370"/>
      <c r="AA38" s="378" t="s">
        <v>395</v>
      </c>
      <c r="AB38" s="432">
        <f>+weekplan!R563</f>
        <v>0</v>
      </c>
      <c r="AC38" s="413">
        <f>+weekplan!S563</f>
        <v>0</v>
      </c>
      <c r="AD38" s="413">
        <f>+weekplan!T563</f>
        <v>0</v>
      </c>
      <c r="AE38" s="423">
        <f t="shared" si="17"/>
        <v>0</v>
      </c>
      <c r="AF38" s="432">
        <f>+weekplan!U563</f>
        <v>0</v>
      </c>
      <c r="AG38" s="518">
        <f>+weekplan!V563</f>
        <v>0</v>
      </c>
      <c r="AH38" s="519">
        <f>+weekplan!W563</f>
        <v>0</v>
      </c>
    </row>
    <row r="39" spans="1:34" ht="12.75">
      <c r="A39" s="393">
        <f t="shared" si="14"/>
        <v>36</v>
      </c>
      <c r="B39" s="399">
        <f t="shared" si="15"/>
        <v>40357</v>
      </c>
      <c r="C39" s="400">
        <f t="shared" si="16"/>
        <v>40363</v>
      </c>
      <c r="D39" s="402"/>
      <c r="E39" s="367" t="s">
        <v>428</v>
      </c>
      <c r="F39" s="368">
        <v>74</v>
      </c>
      <c r="G39" s="413">
        <f>+weekplan!D579</f>
        <v>73</v>
      </c>
      <c r="H39" s="368">
        <v>434</v>
      </c>
      <c r="I39" s="369"/>
      <c r="J39" s="413">
        <f>+weekplan!G579</f>
        <v>432</v>
      </c>
      <c r="K39" s="368">
        <v>18</v>
      </c>
      <c r="L39" s="418">
        <f>+weekplan!J579</f>
        <v>18</v>
      </c>
      <c r="M39" s="798">
        <f t="shared" si="5"/>
        <v>26.785714285714285</v>
      </c>
      <c r="N39" s="783">
        <f>+weekplan!A579</f>
        <v>0</v>
      </c>
      <c r="O39" s="789"/>
      <c r="P39" s="788"/>
      <c r="Q39" s="789"/>
      <c r="R39" s="788"/>
      <c r="S39" s="789"/>
      <c r="T39" s="788"/>
      <c r="U39" s="789"/>
      <c r="V39" s="793"/>
      <c r="W39" s="562" t="s">
        <v>332</v>
      </c>
      <c r="X39" s="563">
        <v>5</v>
      </c>
      <c r="Y39" s="563" t="s">
        <v>332</v>
      </c>
      <c r="Z39" s="370"/>
      <c r="AA39" s="371"/>
      <c r="AB39" s="432">
        <f>+weekplan!R579</f>
        <v>0</v>
      </c>
      <c r="AC39" s="413">
        <f>+weekplan!S579</f>
        <v>0</v>
      </c>
      <c r="AD39" s="413">
        <f>+weekplan!T579</f>
        <v>0</v>
      </c>
      <c r="AE39" s="423">
        <f t="shared" si="17"/>
        <v>0</v>
      </c>
      <c r="AF39" s="432">
        <f>+weekplan!U579</f>
        <v>0</v>
      </c>
      <c r="AG39" s="518">
        <f>+weekplan!V579</f>
        <v>0</v>
      </c>
      <c r="AH39" s="519">
        <f>+weekplan!W579</f>
        <v>0</v>
      </c>
    </row>
    <row r="40" spans="1:39" s="384" customFormat="1" ht="12.75">
      <c r="A40" s="556">
        <f t="shared" si="14"/>
        <v>37</v>
      </c>
      <c r="B40" s="557">
        <f t="shared" si="15"/>
        <v>40364</v>
      </c>
      <c r="C40" s="558">
        <f t="shared" si="16"/>
        <v>40370</v>
      </c>
      <c r="D40" s="559"/>
      <c r="E40" s="367" t="s">
        <v>428</v>
      </c>
      <c r="F40" s="368">
        <v>74</v>
      </c>
      <c r="G40" s="413">
        <f>+weekplan!D595</f>
        <v>73</v>
      </c>
      <c r="H40" s="368">
        <v>434</v>
      </c>
      <c r="I40" s="369"/>
      <c r="J40" s="413">
        <f>+weekplan!G595</f>
        <v>432</v>
      </c>
      <c r="K40" s="368">
        <v>18</v>
      </c>
      <c r="L40" s="418">
        <f>+weekplan!J595</f>
        <v>18</v>
      </c>
      <c r="M40" s="798">
        <f t="shared" si="5"/>
        <v>26.785714285714285</v>
      </c>
      <c r="N40" s="783">
        <f>+weekplan!A595</f>
        <v>0</v>
      </c>
      <c r="O40" s="789"/>
      <c r="P40" s="788"/>
      <c r="Q40" s="789"/>
      <c r="R40" s="788"/>
      <c r="S40" s="789"/>
      <c r="T40" s="788"/>
      <c r="U40" s="789"/>
      <c r="V40" s="793"/>
      <c r="W40" s="563" t="s">
        <v>332</v>
      </c>
      <c r="X40" s="563">
        <v>7</v>
      </c>
      <c r="Y40" s="563" t="s">
        <v>332</v>
      </c>
      <c r="Z40" s="368"/>
      <c r="AA40" s="371"/>
      <c r="AB40" s="432">
        <f>+weekplan!R595</f>
        <v>0</v>
      </c>
      <c r="AC40" s="413">
        <f>+weekplan!S595</f>
        <v>0</v>
      </c>
      <c r="AD40" s="413">
        <f>+weekplan!T595</f>
        <v>0</v>
      </c>
      <c r="AE40" s="423">
        <f t="shared" si="17"/>
        <v>0</v>
      </c>
      <c r="AF40" s="432">
        <f>+weekplan!U595</f>
        <v>0</v>
      </c>
      <c r="AG40" s="518">
        <f>+weekplan!V595</f>
        <v>0</v>
      </c>
      <c r="AH40" s="519">
        <f>+weekplan!W595</f>
        <v>0</v>
      </c>
      <c r="AK40" s="354"/>
      <c r="AM40" s="354"/>
    </row>
    <row r="41" spans="1:34" ht="12.75">
      <c r="A41" s="393">
        <f t="shared" si="14"/>
        <v>38</v>
      </c>
      <c r="B41" s="399">
        <f t="shared" si="15"/>
        <v>40371</v>
      </c>
      <c r="C41" s="400">
        <f t="shared" si="16"/>
        <v>40377</v>
      </c>
      <c r="D41" s="402"/>
      <c r="E41" s="367" t="s">
        <v>440</v>
      </c>
      <c r="F41" s="368">
        <v>40</v>
      </c>
      <c r="G41" s="413">
        <f>+weekplan!D611</f>
        <v>46</v>
      </c>
      <c r="H41" s="368">
        <v>362</v>
      </c>
      <c r="I41" s="369"/>
      <c r="J41" s="413">
        <f>+weekplan!G611</f>
        <v>346</v>
      </c>
      <c r="K41" s="368">
        <v>10.5</v>
      </c>
      <c r="L41" s="418">
        <f>+weekplan!J611</f>
        <v>10.5</v>
      </c>
      <c r="M41" s="798">
        <f t="shared" si="5"/>
        <v>19.285714285714285</v>
      </c>
      <c r="N41" s="783">
        <f>+weekplan!A611</f>
        <v>0</v>
      </c>
      <c r="O41" s="789"/>
      <c r="P41" s="788"/>
      <c r="Q41" s="789"/>
      <c r="R41" s="788"/>
      <c r="S41" s="789"/>
      <c r="T41" s="788"/>
      <c r="U41" s="789"/>
      <c r="V41" s="793"/>
      <c r="W41" s="562" t="s">
        <v>321</v>
      </c>
      <c r="X41" s="563">
        <v>3.5</v>
      </c>
      <c r="Y41" s="563" t="s">
        <v>321</v>
      </c>
      <c r="Z41" s="370"/>
      <c r="AA41" s="378"/>
      <c r="AB41" s="432">
        <f>+weekplan!R611</f>
        <v>0</v>
      </c>
      <c r="AC41" s="413">
        <f>+weekplan!S611</f>
        <v>0</v>
      </c>
      <c r="AD41" s="413">
        <f>+weekplan!T611</f>
        <v>0</v>
      </c>
      <c r="AE41" s="423">
        <f>AVERAGE(AB41:AD41)</f>
        <v>0</v>
      </c>
      <c r="AF41" s="432">
        <f>+weekplan!U611</f>
        <v>0</v>
      </c>
      <c r="AG41" s="518">
        <f>+weekplan!V611</f>
        <v>0</v>
      </c>
      <c r="AH41" s="519">
        <f>+weekplan!W611</f>
        <v>0</v>
      </c>
    </row>
    <row r="42" spans="1:34" ht="12.75">
      <c r="A42" s="393">
        <f t="shared" si="14"/>
        <v>39</v>
      </c>
      <c r="B42" s="399">
        <f t="shared" si="15"/>
        <v>40378</v>
      </c>
      <c r="C42" s="400">
        <f t="shared" si="16"/>
        <v>40384</v>
      </c>
      <c r="D42" s="402"/>
      <c r="E42" s="367" t="s">
        <v>307</v>
      </c>
      <c r="F42" s="368">
        <v>52</v>
      </c>
      <c r="G42" s="413">
        <f>+weekplan!D627</f>
        <v>55</v>
      </c>
      <c r="H42" s="368">
        <v>310</v>
      </c>
      <c r="I42" s="369"/>
      <c r="J42" s="413">
        <f>+weekplan!G627</f>
        <v>280</v>
      </c>
      <c r="K42" s="368">
        <v>10.5</v>
      </c>
      <c r="L42" s="418">
        <f>+weekplan!J627</f>
        <v>10.3</v>
      </c>
      <c r="M42" s="798">
        <f t="shared" si="5"/>
        <v>18.285714285714285</v>
      </c>
      <c r="N42" s="783">
        <f>+weekplan!A627</f>
        <v>0</v>
      </c>
      <c r="O42" s="791"/>
      <c r="P42" s="790"/>
      <c r="Q42" s="791"/>
      <c r="R42" s="790"/>
      <c r="S42" s="791"/>
      <c r="T42" s="790"/>
      <c r="U42" s="791"/>
      <c r="V42" s="794"/>
      <c r="W42" s="562" t="s">
        <v>319</v>
      </c>
      <c r="X42" s="563">
        <v>2</v>
      </c>
      <c r="Y42" s="563" t="s">
        <v>321</v>
      </c>
      <c r="Z42" s="370"/>
      <c r="AA42" s="371" t="s">
        <v>435</v>
      </c>
      <c r="AB42" s="432">
        <f>+weekplan!R627</f>
        <v>0</v>
      </c>
      <c r="AC42" s="413">
        <f>+weekplan!S627</f>
        <v>0</v>
      </c>
      <c r="AD42" s="413">
        <f>+weekplan!T627</f>
        <v>0</v>
      </c>
      <c r="AE42" s="423">
        <f aca="true" t="shared" si="18" ref="AE42:AE55">AVERAGE(AB42:AD42)</f>
        <v>0</v>
      </c>
      <c r="AF42" s="432">
        <f>+weekplan!U627</f>
        <v>0</v>
      </c>
      <c r="AG42" s="518">
        <f>+weekplan!V627</f>
        <v>0</v>
      </c>
      <c r="AH42" s="519">
        <f>+weekplan!W627</f>
        <v>0</v>
      </c>
    </row>
    <row r="43" spans="1:34" ht="12.75">
      <c r="A43" s="195">
        <f>+A42+1</f>
        <v>40</v>
      </c>
      <c r="B43" s="404">
        <f>+B42+7</f>
        <v>40385</v>
      </c>
      <c r="C43" s="397">
        <f>+C42+7</f>
        <v>40391</v>
      </c>
      <c r="D43" s="622"/>
      <c r="E43" s="555"/>
      <c r="F43" s="364"/>
      <c r="G43" s="337">
        <f>+weekplan!D643</f>
        <v>0</v>
      </c>
      <c r="H43" s="364"/>
      <c r="I43" s="374"/>
      <c r="J43" s="337">
        <f>+weekplan!G643</f>
        <v>0</v>
      </c>
      <c r="K43" s="364"/>
      <c r="L43" s="417">
        <f>+weekplan!J643</f>
        <v>0</v>
      </c>
      <c r="M43" s="797">
        <f t="shared" si="5"/>
        <v>0</v>
      </c>
      <c r="N43" s="782">
        <f>+weekplan!A643</f>
        <v>0</v>
      </c>
      <c r="O43" s="789"/>
      <c r="P43" s="788"/>
      <c r="Q43" s="789"/>
      <c r="R43" s="788"/>
      <c r="S43" s="789"/>
      <c r="T43" s="788"/>
      <c r="U43" s="789"/>
      <c r="V43" s="793"/>
      <c r="W43" s="364"/>
      <c r="X43" s="364"/>
      <c r="Y43" s="364"/>
      <c r="Z43" s="365"/>
      <c r="AA43" s="366"/>
      <c r="AB43" s="431">
        <f>+weekplan!R643</f>
        <v>0</v>
      </c>
      <c r="AC43" s="337">
        <f>+weekplan!S643</f>
        <v>0</v>
      </c>
      <c r="AD43" s="337">
        <f>+weekplan!T643</f>
        <v>0</v>
      </c>
      <c r="AE43" s="422">
        <f t="shared" si="18"/>
        <v>0</v>
      </c>
      <c r="AF43" s="431">
        <f>+weekplan!U643</f>
        <v>0</v>
      </c>
      <c r="AG43" s="516">
        <f>+weekplan!V643</f>
        <v>0</v>
      </c>
      <c r="AH43" s="517">
        <f>+weekplan!W643</f>
        <v>0</v>
      </c>
    </row>
    <row r="44" spans="1:34" ht="12.75">
      <c r="A44" s="393">
        <f t="shared" si="14"/>
        <v>41</v>
      </c>
      <c r="B44" s="399">
        <f t="shared" si="15"/>
        <v>40392</v>
      </c>
      <c r="C44" s="400">
        <f t="shared" si="16"/>
        <v>40398</v>
      </c>
      <c r="D44" s="402"/>
      <c r="E44" s="367"/>
      <c r="F44" s="368"/>
      <c r="G44" s="413">
        <f>+weekplan!D659</f>
        <v>0</v>
      </c>
      <c r="H44" s="368"/>
      <c r="I44" s="369"/>
      <c r="J44" s="413">
        <f>+weekplan!G659</f>
        <v>0</v>
      </c>
      <c r="K44" s="368"/>
      <c r="L44" s="418">
        <f>+weekplan!J659</f>
        <v>0</v>
      </c>
      <c r="M44" s="798">
        <f t="shared" si="5"/>
        <v>0</v>
      </c>
      <c r="N44" s="783">
        <f>+weekplan!A659</f>
        <v>0</v>
      </c>
      <c r="O44" s="789"/>
      <c r="P44" s="788"/>
      <c r="Q44" s="789"/>
      <c r="R44" s="788"/>
      <c r="S44" s="789"/>
      <c r="T44" s="788"/>
      <c r="U44" s="789"/>
      <c r="V44" s="793"/>
      <c r="W44" s="368"/>
      <c r="X44" s="368"/>
      <c r="Y44" s="368"/>
      <c r="Z44" s="370"/>
      <c r="AA44" s="382"/>
      <c r="AB44" s="432">
        <f>+weekplan!R659</f>
        <v>0</v>
      </c>
      <c r="AC44" s="413">
        <f>+weekplan!S659</f>
        <v>0</v>
      </c>
      <c r="AD44" s="413">
        <f>+weekplan!T659</f>
        <v>0</v>
      </c>
      <c r="AE44" s="423">
        <f t="shared" si="18"/>
        <v>0</v>
      </c>
      <c r="AF44" s="432">
        <f>+weekplan!U659</f>
        <v>0</v>
      </c>
      <c r="AG44" s="518">
        <f>+weekplan!V659</f>
        <v>0</v>
      </c>
      <c r="AH44" s="519">
        <f>+weekplan!W659</f>
        <v>0</v>
      </c>
    </row>
    <row r="45" spans="1:34" ht="12.75">
      <c r="A45" s="393">
        <f t="shared" si="14"/>
        <v>42</v>
      </c>
      <c r="B45" s="399">
        <f t="shared" si="15"/>
        <v>40399</v>
      </c>
      <c r="C45" s="400">
        <f t="shared" si="16"/>
        <v>40405</v>
      </c>
      <c r="D45" s="403"/>
      <c r="E45" s="367"/>
      <c r="F45" s="368"/>
      <c r="G45" s="413">
        <f>+weekplan!D675</f>
        <v>0</v>
      </c>
      <c r="H45" s="368"/>
      <c r="I45" s="369"/>
      <c r="J45" s="413">
        <f>+weekplan!G675</f>
        <v>0</v>
      </c>
      <c r="K45" s="368"/>
      <c r="L45" s="418">
        <f>+weekplan!J675</f>
        <v>0</v>
      </c>
      <c r="M45" s="798">
        <f t="shared" si="5"/>
        <v>0</v>
      </c>
      <c r="N45" s="783">
        <f>+weekplan!A675</f>
        <v>0</v>
      </c>
      <c r="O45" s="789"/>
      <c r="P45" s="788"/>
      <c r="Q45" s="789"/>
      <c r="R45" s="788"/>
      <c r="S45" s="789"/>
      <c r="T45" s="788"/>
      <c r="U45" s="789"/>
      <c r="V45" s="793"/>
      <c r="W45" s="368"/>
      <c r="X45" s="368"/>
      <c r="Y45" s="368"/>
      <c r="Z45" s="370"/>
      <c r="AA45" s="371"/>
      <c r="AB45" s="432">
        <f>+weekplan!R675</f>
        <v>0</v>
      </c>
      <c r="AC45" s="413">
        <f>+weekplan!S675</f>
        <v>0</v>
      </c>
      <c r="AD45" s="413">
        <f>+weekplan!T675</f>
        <v>0</v>
      </c>
      <c r="AE45" s="423">
        <f t="shared" si="18"/>
        <v>0</v>
      </c>
      <c r="AF45" s="432">
        <f>+weekplan!U675</f>
        <v>0</v>
      </c>
      <c r="AG45" s="518">
        <f>+weekplan!V675</f>
        <v>0</v>
      </c>
      <c r="AH45" s="519">
        <f>+weekplan!W675</f>
        <v>0</v>
      </c>
    </row>
    <row r="46" spans="1:34" ht="12.75">
      <c r="A46" s="393">
        <f t="shared" si="14"/>
        <v>43</v>
      </c>
      <c r="B46" s="399">
        <f t="shared" si="15"/>
        <v>40406</v>
      </c>
      <c r="C46" s="400">
        <f t="shared" si="16"/>
        <v>40412</v>
      </c>
      <c r="D46" s="403"/>
      <c r="E46" s="367"/>
      <c r="F46" s="368"/>
      <c r="G46" s="413">
        <f>+weekplan!D691</f>
        <v>0</v>
      </c>
      <c r="H46" s="368"/>
      <c r="I46" s="369"/>
      <c r="J46" s="413">
        <f>+weekplan!G691</f>
        <v>0</v>
      </c>
      <c r="K46" s="368"/>
      <c r="L46" s="418">
        <f>+weekplan!J691</f>
        <v>0</v>
      </c>
      <c r="M46" s="798">
        <f t="shared" si="5"/>
        <v>0</v>
      </c>
      <c r="N46" s="783">
        <f>+weekplan!A691</f>
        <v>0</v>
      </c>
      <c r="O46" s="789"/>
      <c r="P46" s="788"/>
      <c r="Q46" s="789"/>
      <c r="R46" s="788"/>
      <c r="S46" s="789"/>
      <c r="T46" s="788"/>
      <c r="U46" s="789"/>
      <c r="V46" s="793"/>
      <c r="W46" s="368"/>
      <c r="X46" s="368"/>
      <c r="Y46" s="368"/>
      <c r="Z46" s="370"/>
      <c r="AA46" s="371"/>
      <c r="AB46" s="432">
        <f>+weekplan!R691</f>
        <v>0</v>
      </c>
      <c r="AC46" s="413">
        <f>+weekplan!S691</f>
        <v>0</v>
      </c>
      <c r="AD46" s="413">
        <f>+weekplan!T691</f>
        <v>0</v>
      </c>
      <c r="AE46" s="423">
        <f t="shared" si="18"/>
        <v>0</v>
      </c>
      <c r="AF46" s="432">
        <f>+weekplan!U691</f>
        <v>0</v>
      </c>
      <c r="AG46" s="518">
        <f>+weekplan!V691</f>
        <v>0</v>
      </c>
      <c r="AH46" s="519">
        <f>+weekplan!W691</f>
        <v>0</v>
      </c>
    </row>
    <row r="47" spans="1:34" ht="12.75">
      <c r="A47" s="393">
        <f t="shared" si="14"/>
        <v>44</v>
      </c>
      <c r="B47" s="399">
        <f t="shared" si="15"/>
        <v>40413</v>
      </c>
      <c r="C47" s="400">
        <f t="shared" si="16"/>
        <v>40419</v>
      </c>
      <c r="D47" s="402"/>
      <c r="E47" s="367"/>
      <c r="F47" s="368"/>
      <c r="G47" s="413">
        <f>+weekplan!D707</f>
        <v>0</v>
      </c>
      <c r="H47" s="368"/>
      <c r="I47" s="369"/>
      <c r="J47" s="413">
        <f>+weekplan!G707</f>
        <v>0</v>
      </c>
      <c r="K47" s="368"/>
      <c r="L47" s="418">
        <f>+weekplan!J707</f>
        <v>0</v>
      </c>
      <c r="M47" s="798">
        <f t="shared" si="5"/>
        <v>0</v>
      </c>
      <c r="N47" s="783">
        <f>+weekplan!A707</f>
        <v>0</v>
      </c>
      <c r="O47" s="789"/>
      <c r="P47" s="788"/>
      <c r="Q47" s="789"/>
      <c r="R47" s="788"/>
      <c r="S47" s="789"/>
      <c r="T47" s="788"/>
      <c r="U47" s="789"/>
      <c r="V47" s="793"/>
      <c r="W47" s="370"/>
      <c r="X47" s="368"/>
      <c r="Y47" s="368"/>
      <c r="Z47" s="370"/>
      <c r="AA47" s="371"/>
      <c r="AB47" s="432">
        <f>+weekplan!R707</f>
        <v>0</v>
      </c>
      <c r="AC47" s="413">
        <f>+weekplan!S707</f>
        <v>0</v>
      </c>
      <c r="AD47" s="413">
        <f>+weekplan!T707</f>
        <v>0</v>
      </c>
      <c r="AE47" s="423">
        <f t="shared" si="18"/>
        <v>0</v>
      </c>
      <c r="AF47" s="432">
        <f>+weekplan!U707</f>
        <v>0</v>
      </c>
      <c r="AG47" s="518">
        <f>+weekplan!V707</f>
        <v>0</v>
      </c>
      <c r="AH47" s="519">
        <f>+weekplan!W707</f>
        <v>0</v>
      </c>
    </row>
    <row r="48" spans="1:34" ht="12.75">
      <c r="A48" s="393">
        <f t="shared" si="14"/>
        <v>45</v>
      </c>
      <c r="B48" s="399">
        <f t="shared" si="15"/>
        <v>40420</v>
      </c>
      <c r="C48" s="400">
        <f t="shared" si="16"/>
        <v>40426</v>
      </c>
      <c r="D48" s="402"/>
      <c r="E48" s="367"/>
      <c r="F48" s="368"/>
      <c r="G48" s="413">
        <f>+weekplan!D723</f>
        <v>0</v>
      </c>
      <c r="H48" s="368"/>
      <c r="I48" s="369"/>
      <c r="J48" s="413">
        <f>+weekplan!G723</f>
        <v>0</v>
      </c>
      <c r="K48" s="368"/>
      <c r="L48" s="418">
        <f>+weekplan!J723</f>
        <v>0</v>
      </c>
      <c r="M48" s="798">
        <f t="shared" si="5"/>
        <v>0</v>
      </c>
      <c r="N48" s="783">
        <f>+weekplan!A723</f>
        <v>0</v>
      </c>
      <c r="O48" s="789"/>
      <c r="P48" s="788"/>
      <c r="Q48" s="789"/>
      <c r="R48" s="788"/>
      <c r="S48" s="789"/>
      <c r="T48" s="788"/>
      <c r="U48" s="789"/>
      <c r="V48" s="793"/>
      <c r="W48" s="370"/>
      <c r="X48" s="368"/>
      <c r="Y48" s="368"/>
      <c r="Z48" s="370"/>
      <c r="AA48" s="371"/>
      <c r="AB48" s="432">
        <f>+weekplan!R723</f>
        <v>0</v>
      </c>
      <c r="AC48" s="413">
        <f>+weekplan!S723</f>
        <v>0</v>
      </c>
      <c r="AD48" s="413">
        <f>+weekplan!T723</f>
        <v>0</v>
      </c>
      <c r="AE48" s="423">
        <f t="shared" si="18"/>
        <v>0</v>
      </c>
      <c r="AF48" s="432">
        <f>+weekplan!U723</f>
        <v>0</v>
      </c>
      <c r="AG48" s="518">
        <f>+weekplan!V723</f>
        <v>0</v>
      </c>
      <c r="AH48" s="519">
        <f>+weekplan!W723</f>
        <v>0</v>
      </c>
    </row>
    <row r="49" spans="1:34" ht="12.75">
      <c r="A49" s="393">
        <f t="shared" si="14"/>
        <v>46</v>
      </c>
      <c r="B49" s="399">
        <f t="shared" si="15"/>
        <v>40427</v>
      </c>
      <c r="C49" s="400">
        <f t="shared" si="16"/>
        <v>40433</v>
      </c>
      <c r="D49" s="402"/>
      <c r="E49" s="367"/>
      <c r="F49" s="368"/>
      <c r="G49" s="413">
        <f>+weekplan!D739</f>
        <v>0</v>
      </c>
      <c r="H49" s="368"/>
      <c r="I49" s="369"/>
      <c r="J49" s="413">
        <f>+weekplan!G739</f>
        <v>0</v>
      </c>
      <c r="K49" s="368"/>
      <c r="L49" s="418">
        <f>+weekplan!J739</f>
        <v>0</v>
      </c>
      <c r="M49" s="798">
        <f t="shared" si="5"/>
        <v>0</v>
      </c>
      <c r="N49" s="783">
        <f>+weekplan!A739</f>
        <v>0</v>
      </c>
      <c r="O49" s="789"/>
      <c r="P49" s="788"/>
      <c r="Q49" s="789"/>
      <c r="R49" s="788"/>
      <c r="S49" s="789"/>
      <c r="T49" s="788"/>
      <c r="U49" s="789"/>
      <c r="V49" s="793"/>
      <c r="W49" s="370"/>
      <c r="X49" s="368"/>
      <c r="Y49" s="368"/>
      <c r="Z49" s="370"/>
      <c r="AA49" s="371"/>
      <c r="AB49" s="432">
        <f>+weekplan!R739</f>
        <v>0</v>
      </c>
      <c r="AC49" s="413">
        <f>+weekplan!S739</f>
        <v>0</v>
      </c>
      <c r="AD49" s="413">
        <f>+weekplan!T739</f>
        <v>0</v>
      </c>
      <c r="AE49" s="423">
        <f t="shared" si="18"/>
        <v>0</v>
      </c>
      <c r="AF49" s="432">
        <f>+weekplan!U739</f>
        <v>0</v>
      </c>
      <c r="AG49" s="518">
        <f>+weekplan!V739</f>
        <v>0</v>
      </c>
      <c r="AH49" s="519">
        <f>+weekplan!W739</f>
        <v>0</v>
      </c>
    </row>
    <row r="50" spans="1:34" ht="12.75">
      <c r="A50" s="393">
        <f t="shared" si="14"/>
        <v>47</v>
      </c>
      <c r="B50" s="399">
        <f t="shared" si="15"/>
        <v>40434</v>
      </c>
      <c r="C50" s="400">
        <f t="shared" si="16"/>
        <v>40440</v>
      </c>
      <c r="D50" s="403"/>
      <c r="E50" s="367"/>
      <c r="F50" s="368"/>
      <c r="G50" s="413">
        <f>+weekplan!D755</f>
        <v>0</v>
      </c>
      <c r="H50" s="368"/>
      <c r="I50" s="369"/>
      <c r="J50" s="413">
        <f>+weekplan!G755</f>
        <v>0</v>
      </c>
      <c r="K50" s="368"/>
      <c r="L50" s="418">
        <f>+weekplan!J755</f>
        <v>0</v>
      </c>
      <c r="M50" s="798">
        <f t="shared" si="5"/>
        <v>0</v>
      </c>
      <c r="N50" s="783">
        <f>+weekplan!A755</f>
        <v>0</v>
      </c>
      <c r="O50" s="789"/>
      <c r="P50" s="788"/>
      <c r="Q50" s="789"/>
      <c r="R50" s="788"/>
      <c r="S50" s="789"/>
      <c r="T50" s="788"/>
      <c r="U50" s="789"/>
      <c r="V50" s="793"/>
      <c r="W50" s="370"/>
      <c r="X50" s="368"/>
      <c r="Y50" s="368"/>
      <c r="Z50" s="370"/>
      <c r="AA50" s="371"/>
      <c r="AB50" s="432">
        <f>+weekplan!R755</f>
        <v>0</v>
      </c>
      <c r="AC50" s="413">
        <f>+weekplan!S755</f>
        <v>0</v>
      </c>
      <c r="AD50" s="413">
        <f>+weekplan!T755</f>
        <v>0</v>
      </c>
      <c r="AE50" s="423">
        <f t="shared" si="18"/>
        <v>0</v>
      </c>
      <c r="AF50" s="432">
        <f>+weekplan!U755</f>
        <v>0</v>
      </c>
      <c r="AG50" s="518">
        <f>+weekplan!V755</f>
        <v>0</v>
      </c>
      <c r="AH50" s="519">
        <f>+weekplan!W755</f>
        <v>0</v>
      </c>
    </row>
    <row r="51" spans="1:34" ht="12.75">
      <c r="A51" s="393">
        <f t="shared" si="14"/>
        <v>48</v>
      </c>
      <c r="B51" s="399">
        <f t="shared" si="15"/>
        <v>40441</v>
      </c>
      <c r="C51" s="400">
        <f t="shared" si="16"/>
        <v>40447</v>
      </c>
      <c r="D51" s="402"/>
      <c r="E51" s="367"/>
      <c r="F51" s="368"/>
      <c r="G51" s="413">
        <f>+weekplan!D771</f>
        <v>0</v>
      </c>
      <c r="H51" s="368"/>
      <c r="I51" s="369"/>
      <c r="J51" s="413">
        <f>+weekplan!G771</f>
        <v>0</v>
      </c>
      <c r="K51" s="368"/>
      <c r="L51" s="418">
        <f>+weekplan!J771</f>
        <v>0</v>
      </c>
      <c r="M51" s="798">
        <f t="shared" si="5"/>
        <v>0</v>
      </c>
      <c r="N51" s="783">
        <f>+weekplan!A771</f>
        <v>0</v>
      </c>
      <c r="O51" s="789"/>
      <c r="P51" s="788"/>
      <c r="Q51" s="789"/>
      <c r="R51" s="788"/>
      <c r="S51" s="789"/>
      <c r="T51" s="788"/>
      <c r="U51" s="789"/>
      <c r="V51" s="793"/>
      <c r="W51" s="370"/>
      <c r="X51" s="368"/>
      <c r="Y51" s="368"/>
      <c r="Z51" s="370"/>
      <c r="AA51" s="371"/>
      <c r="AB51" s="432">
        <f>+weekplan!R771</f>
        <v>0</v>
      </c>
      <c r="AC51" s="413">
        <f>+weekplan!S771</f>
        <v>0</v>
      </c>
      <c r="AD51" s="413">
        <f>+weekplan!T771</f>
        <v>0</v>
      </c>
      <c r="AE51" s="423">
        <f t="shared" si="18"/>
        <v>0</v>
      </c>
      <c r="AF51" s="432">
        <f>+weekplan!U771</f>
        <v>0</v>
      </c>
      <c r="AG51" s="518">
        <f>+weekplan!V771</f>
        <v>0</v>
      </c>
      <c r="AH51" s="519">
        <f>+weekplan!W771</f>
        <v>0</v>
      </c>
    </row>
    <row r="52" spans="1:34" ht="12.75">
      <c r="A52" s="393">
        <f t="shared" si="14"/>
        <v>49</v>
      </c>
      <c r="B52" s="399">
        <f t="shared" si="15"/>
        <v>40448</v>
      </c>
      <c r="C52" s="400">
        <f t="shared" si="16"/>
        <v>40454</v>
      </c>
      <c r="D52" s="402"/>
      <c r="E52" s="367"/>
      <c r="F52" s="368"/>
      <c r="G52" s="413">
        <f>+weekplan!D787</f>
        <v>0</v>
      </c>
      <c r="H52" s="368"/>
      <c r="I52" s="369"/>
      <c r="J52" s="413">
        <f>+weekplan!G787</f>
        <v>0</v>
      </c>
      <c r="K52" s="368"/>
      <c r="L52" s="418">
        <f>+weekplan!J787</f>
        <v>0</v>
      </c>
      <c r="M52" s="798">
        <f t="shared" si="5"/>
        <v>0</v>
      </c>
      <c r="N52" s="783">
        <f>+weekplan!A787</f>
        <v>0</v>
      </c>
      <c r="O52" s="789"/>
      <c r="P52" s="788"/>
      <c r="Q52" s="789"/>
      <c r="R52" s="788"/>
      <c r="S52" s="789"/>
      <c r="T52" s="788"/>
      <c r="U52" s="789"/>
      <c r="V52" s="793"/>
      <c r="W52" s="370"/>
      <c r="X52" s="368"/>
      <c r="Y52" s="368"/>
      <c r="Z52" s="370"/>
      <c r="AA52" s="371"/>
      <c r="AB52" s="432">
        <f>+weekplan!R787</f>
        <v>0</v>
      </c>
      <c r="AC52" s="413">
        <f>+weekplan!S787</f>
        <v>0</v>
      </c>
      <c r="AD52" s="413">
        <f>+weekplan!T787</f>
        <v>0</v>
      </c>
      <c r="AE52" s="423">
        <f t="shared" si="18"/>
        <v>0</v>
      </c>
      <c r="AF52" s="432">
        <f>+weekplan!U787</f>
        <v>0</v>
      </c>
      <c r="AG52" s="518">
        <f>+weekplan!V787</f>
        <v>0</v>
      </c>
      <c r="AH52" s="519">
        <f>+weekplan!W787</f>
        <v>0</v>
      </c>
    </row>
    <row r="53" spans="1:34" ht="12.75">
      <c r="A53" s="393">
        <f t="shared" si="14"/>
        <v>50</v>
      </c>
      <c r="B53" s="399">
        <f t="shared" si="15"/>
        <v>40455</v>
      </c>
      <c r="C53" s="400">
        <f t="shared" si="16"/>
        <v>40461</v>
      </c>
      <c r="D53" s="403"/>
      <c r="E53" s="367"/>
      <c r="F53" s="368"/>
      <c r="G53" s="413">
        <f>+weekplan!D803</f>
        <v>0</v>
      </c>
      <c r="H53" s="368"/>
      <c r="I53" s="369"/>
      <c r="J53" s="413">
        <f>+weekplan!G803</f>
        <v>0</v>
      </c>
      <c r="K53" s="368"/>
      <c r="L53" s="418">
        <f>+weekplan!J803</f>
        <v>0</v>
      </c>
      <c r="M53" s="798">
        <f t="shared" si="5"/>
        <v>0</v>
      </c>
      <c r="N53" s="783">
        <f>+weekplan!A803</f>
        <v>0</v>
      </c>
      <c r="O53" s="789"/>
      <c r="P53" s="788"/>
      <c r="Q53" s="789"/>
      <c r="R53" s="788"/>
      <c r="S53" s="789"/>
      <c r="T53" s="788"/>
      <c r="U53" s="789"/>
      <c r="V53" s="793"/>
      <c r="W53" s="370"/>
      <c r="X53" s="368"/>
      <c r="Y53" s="368"/>
      <c r="Z53" s="370"/>
      <c r="AA53" s="371"/>
      <c r="AB53" s="432">
        <f>+weekplan!R803</f>
        <v>0</v>
      </c>
      <c r="AC53" s="413">
        <f>+weekplan!S803</f>
        <v>0</v>
      </c>
      <c r="AD53" s="413">
        <f>+weekplan!T803</f>
        <v>0</v>
      </c>
      <c r="AE53" s="423">
        <f t="shared" si="18"/>
        <v>0</v>
      </c>
      <c r="AF53" s="432">
        <f>+weekplan!U803</f>
        <v>0</v>
      </c>
      <c r="AG53" s="518">
        <f>+weekplan!V803</f>
        <v>0</v>
      </c>
      <c r="AH53" s="519">
        <f>+weekplan!W803</f>
        <v>0</v>
      </c>
    </row>
    <row r="54" spans="1:34" ht="12.75">
      <c r="A54" s="393">
        <f t="shared" si="14"/>
        <v>51</v>
      </c>
      <c r="B54" s="399">
        <f t="shared" si="15"/>
        <v>40462</v>
      </c>
      <c r="C54" s="400">
        <f t="shared" si="16"/>
        <v>40468</v>
      </c>
      <c r="D54" s="402"/>
      <c r="E54" s="367"/>
      <c r="F54" s="368"/>
      <c r="G54" s="413">
        <f>+weekplan!D819</f>
        <v>0</v>
      </c>
      <c r="H54" s="368"/>
      <c r="I54" s="369"/>
      <c r="J54" s="413">
        <f>+weekplan!G819</f>
        <v>0</v>
      </c>
      <c r="K54" s="368"/>
      <c r="L54" s="418">
        <f>+weekplan!J819</f>
        <v>0</v>
      </c>
      <c r="M54" s="798">
        <f t="shared" si="5"/>
        <v>0</v>
      </c>
      <c r="N54" s="783">
        <f>+weekplan!A819</f>
        <v>0</v>
      </c>
      <c r="O54" s="789"/>
      <c r="P54" s="788"/>
      <c r="Q54" s="789"/>
      <c r="R54" s="788"/>
      <c r="S54" s="789"/>
      <c r="T54" s="788"/>
      <c r="U54" s="789"/>
      <c r="V54" s="793"/>
      <c r="W54" s="370"/>
      <c r="X54" s="368"/>
      <c r="Y54" s="368"/>
      <c r="Z54" s="370"/>
      <c r="AA54" s="371"/>
      <c r="AB54" s="432">
        <f>+weekplan!R819</f>
        <v>0</v>
      </c>
      <c r="AC54" s="413">
        <f>+weekplan!S819</f>
        <v>0</v>
      </c>
      <c r="AD54" s="413">
        <f>+weekplan!T819</f>
        <v>0</v>
      </c>
      <c r="AE54" s="423">
        <f t="shared" si="18"/>
        <v>0</v>
      </c>
      <c r="AF54" s="432">
        <f>+weekplan!U819</f>
        <v>0</v>
      </c>
      <c r="AG54" s="518">
        <f>+weekplan!V819</f>
        <v>0</v>
      </c>
      <c r="AH54" s="519">
        <f>+weekplan!W819</f>
        <v>0</v>
      </c>
    </row>
    <row r="55" spans="1:34" ht="12.75">
      <c r="A55" s="389">
        <f t="shared" si="14"/>
        <v>52</v>
      </c>
      <c r="B55" s="406">
        <f t="shared" si="15"/>
        <v>40469</v>
      </c>
      <c r="C55" s="407">
        <f t="shared" si="16"/>
        <v>40475</v>
      </c>
      <c r="D55" s="408"/>
      <c r="E55" s="367"/>
      <c r="F55" s="380"/>
      <c r="G55" s="414">
        <f>+weekplan!D835</f>
        <v>0</v>
      </c>
      <c r="H55" s="380"/>
      <c r="I55" s="383"/>
      <c r="J55" s="414">
        <f>+weekplan!G835</f>
        <v>0</v>
      </c>
      <c r="K55" s="380"/>
      <c r="L55" s="419">
        <f>+weekplan!J835</f>
        <v>0</v>
      </c>
      <c r="M55" s="799">
        <f t="shared" si="5"/>
        <v>0</v>
      </c>
      <c r="N55" s="784">
        <f>+weekplan!A835</f>
        <v>0</v>
      </c>
      <c r="O55" s="791"/>
      <c r="P55" s="790"/>
      <c r="Q55" s="791"/>
      <c r="R55" s="790"/>
      <c r="S55" s="791"/>
      <c r="T55" s="790"/>
      <c r="U55" s="791"/>
      <c r="V55" s="794"/>
      <c r="W55" s="379"/>
      <c r="X55" s="380"/>
      <c r="Y55" s="380"/>
      <c r="Z55" s="379"/>
      <c r="AA55" s="381"/>
      <c r="AB55" s="433">
        <f>+weekplan!R835</f>
        <v>0</v>
      </c>
      <c r="AC55" s="414">
        <f>+weekplan!S835</f>
        <v>0</v>
      </c>
      <c r="AD55" s="414">
        <f>+weekplan!T835</f>
        <v>0</v>
      </c>
      <c r="AE55" s="423">
        <f t="shared" si="18"/>
        <v>0</v>
      </c>
      <c r="AF55" s="433">
        <f>+weekplan!U835</f>
        <v>0</v>
      </c>
      <c r="AG55" s="520">
        <f>+weekplan!V835</f>
        <v>0</v>
      </c>
      <c r="AH55" s="521">
        <f>+weekplan!W835</f>
        <v>0</v>
      </c>
    </row>
    <row r="56" spans="5:42" ht="12.75">
      <c r="E56" s="560"/>
      <c r="F56" s="385">
        <f>SUM(F4:F55)</f>
        <v>1613</v>
      </c>
      <c r="G56" s="415">
        <f>SUM(G4:G55)</f>
        <v>1583.2</v>
      </c>
      <c r="H56" s="385">
        <f>SUM(H4:H55)</f>
        <v>9001</v>
      </c>
      <c r="J56" s="415">
        <f>SUM(J4:J55)</f>
        <v>8383</v>
      </c>
      <c r="K56" s="386">
        <f>SUM(K4:K55)</f>
        <v>370</v>
      </c>
      <c r="L56" s="416">
        <f>SUM(L4:L55)</f>
        <v>348.8</v>
      </c>
      <c r="N56" s="807"/>
      <c r="O56" s="425"/>
      <c r="P56" s="801">
        <f>AVERAGE(P4:P55)</f>
        <v>0.22266583652970304</v>
      </c>
      <c r="Q56" s="425"/>
      <c r="R56" s="801">
        <f>AVERAGE(R4:R55)</f>
        <v>0.3617509195543187</v>
      </c>
      <c r="S56" s="425"/>
      <c r="T56" s="801">
        <f>AVERAGE(T4:T55)</f>
        <v>0.1466088804010448</v>
      </c>
      <c r="U56" s="425"/>
      <c r="V56" s="801">
        <f>AVERAGE(V4:V55)</f>
        <v>0.26897436351493337</v>
      </c>
      <c r="AJ56" s="354">
        <f aca="true" t="shared" si="19" ref="AJ56:AP56">+F56/39</f>
        <v>41.35897435897436</v>
      </c>
      <c r="AK56" s="354">
        <f t="shared" si="19"/>
        <v>40.59487179487179</v>
      </c>
      <c r="AL56" s="354">
        <f t="shared" si="19"/>
        <v>230.7948717948718</v>
      </c>
      <c r="AM56" s="354">
        <f t="shared" si="19"/>
        <v>0</v>
      </c>
      <c r="AN56" s="354">
        <f t="shared" si="19"/>
        <v>214.94871794871796</v>
      </c>
      <c r="AO56" s="354">
        <f t="shared" si="19"/>
        <v>9.487179487179487</v>
      </c>
      <c r="AP56" s="354">
        <f t="shared" si="19"/>
        <v>8.943589743589744</v>
      </c>
    </row>
    <row r="57" spans="8:42" ht="12.75">
      <c r="H57" s="386">
        <v>8500</v>
      </c>
      <c r="AJ57" s="354">
        <f aca="true" t="shared" si="20" ref="AJ57:AP57">+AJ56*52</f>
        <v>2150.6666666666665</v>
      </c>
      <c r="AK57" s="354">
        <f t="shared" si="20"/>
        <v>2110.9333333333334</v>
      </c>
      <c r="AL57" s="354">
        <f t="shared" si="20"/>
        <v>12001.333333333334</v>
      </c>
      <c r="AM57" s="354">
        <f t="shared" si="20"/>
        <v>0</v>
      </c>
      <c r="AN57" s="354">
        <f t="shared" si="20"/>
        <v>11177.333333333334</v>
      </c>
      <c r="AO57" s="354">
        <f t="shared" si="20"/>
        <v>493.3333333333333</v>
      </c>
      <c r="AP57" s="354">
        <f t="shared" si="20"/>
        <v>465.06666666666666</v>
      </c>
    </row>
    <row r="59" spans="16:19" ht="12.75">
      <c r="P59" s="416" t="s">
        <v>17</v>
      </c>
      <c r="Q59" s="416" t="s">
        <v>16</v>
      </c>
      <c r="R59" s="416" t="s">
        <v>15</v>
      </c>
      <c r="S59" s="416" t="s">
        <v>542</v>
      </c>
    </row>
    <row r="60" spans="15:19" ht="12.75">
      <c r="O60" s="416" t="s">
        <v>220</v>
      </c>
      <c r="P60" s="802">
        <v>0.15</v>
      </c>
      <c r="Q60" s="802">
        <v>0.6</v>
      </c>
      <c r="R60" s="802">
        <v>0.2</v>
      </c>
      <c r="S60" s="802">
        <v>0.05</v>
      </c>
    </row>
    <row r="61" spans="15:19" ht="12.75">
      <c r="O61" s="416" t="s">
        <v>325</v>
      </c>
      <c r="P61" s="801">
        <f>+T56</f>
        <v>0.1466088804010448</v>
      </c>
      <c r="Q61" s="801">
        <f>+R56</f>
        <v>0.3617509195543187</v>
      </c>
      <c r="R61" s="801">
        <f>+P56</f>
        <v>0.22266583652970304</v>
      </c>
      <c r="S61" s="801">
        <f>+V56</f>
        <v>0.26897436351493337</v>
      </c>
    </row>
  </sheetData>
  <printOptions horizontalCentered="1"/>
  <pageMargins left="0.7480314960629921" right="0.7480314960629921" top="0.1968503937007874" bottom="0.1968503937007874" header="0.5118110236220472" footer="0.5118110236220472"/>
  <pageSetup fitToHeight="1" fitToWidth="1" horizontalDpi="360" verticalDpi="360" orientation="landscape" paperSize="9" scale="80"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K8290"/>
  <sheetViews>
    <sheetView workbookViewId="0" topLeftCell="A1">
      <pane ySplit="1230" topLeftCell="BM82" activePane="bottomLeft" state="split"/>
      <selection pane="topLeft" activeCell="P1" sqref="P1:P16384"/>
      <selection pane="bottomLeft" activeCell="D96" sqref="D96"/>
    </sheetView>
  </sheetViews>
  <sheetFormatPr defaultColWidth="12.57421875" defaultRowHeight="12.75"/>
  <cols>
    <col min="1" max="1" width="11.7109375" style="2" bestFit="1" customWidth="1"/>
    <col min="2" max="2" width="6.140625" style="554" customWidth="1"/>
    <col min="3" max="3" width="9.140625" style="554" bestFit="1" customWidth="1"/>
    <col min="4" max="4" width="6.140625" style="344" customWidth="1"/>
    <col min="5" max="5" width="5.8515625" style="345" customWidth="1"/>
    <col min="6" max="6" width="10.140625" style="739" bestFit="1" customWidth="1"/>
    <col min="7" max="7" width="5.140625" style="344" bestFit="1" customWidth="1"/>
    <col min="8" max="8" width="5.140625" style="344" customWidth="1"/>
    <col min="9" max="9" width="6.8515625" style="762" customWidth="1"/>
    <col min="10" max="10" width="5.7109375" style="467" bestFit="1" customWidth="1"/>
    <col min="11" max="11" width="5.7109375" style="467" customWidth="1"/>
    <col min="12" max="12" width="8.8515625" style="762" bestFit="1" customWidth="1"/>
    <col min="13" max="13" width="6.7109375" style="344" bestFit="1" customWidth="1"/>
    <col min="14" max="14" width="5.57421875" style="344" hidden="1" customWidth="1"/>
    <col min="15" max="15" width="4.421875" style="344" hidden="1" customWidth="1"/>
    <col min="16" max="16" width="8.8515625" style="780" bestFit="1" customWidth="1"/>
    <col min="17" max="17" width="23.28125" style="354" bestFit="1" customWidth="1"/>
    <col min="18" max="18" width="5.28125" style="344" bestFit="1" customWidth="1"/>
    <col min="19" max="19" width="7.28125" style="344" bestFit="1" customWidth="1"/>
    <col min="20" max="20" width="5.421875" style="344" customWidth="1"/>
    <col min="21" max="21" width="6.140625" style="344" customWidth="1"/>
    <col min="22" max="22" width="8.421875" style="344" customWidth="1"/>
    <col min="23" max="23" width="6.421875" style="344" customWidth="1"/>
    <col min="24" max="24" width="5.421875" style="344" customWidth="1"/>
    <col min="25" max="16384" width="12.57421875" style="354" customWidth="1"/>
  </cols>
  <sheetData>
    <row r="1" spans="1:24" s="2" customFormat="1" ht="33.75" customHeight="1">
      <c r="A1" s="194"/>
      <c r="B1" s="536"/>
      <c r="C1" s="537"/>
      <c r="D1" s="195"/>
      <c r="E1" s="209"/>
      <c r="F1" s="732"/>
      <c r="G1" s="196"/>
      <c r="H1" s="569"/>
      <c r="I1" s="747" t="s">
        <v>509</v>
      </c>
      <c r="J1" s="204"/>
      <c r="K1" s="204"/>
      <c r="L1" s="763"/>
      <c r="M1" s="194"/>
      <c r="N1" s="194"/>
      <c r="O1" s="194"/>
      <c r="P1" s="766"/>
      <c r="Q1" s="194"/>
      <c r="R1" s="387"/>
      <c r="S1" s="197" t="s">
        <v>217</v>
      </c>
      <c r="T1" s="388"/>
      <c r="U1" s="396"/>
      <c r="V1" s="426" t="s">
        <v>142</v>
      </c>
      <c r="W1" s="1"/>
      <c r="X1" s="1"/>
    </row>
    <row r="2" spans="1:24" s="2" customFormat="1" ht="19.5" customHeight="1" hidden="1">
      <c r="A2" s="1"/>
      <c r="B2" s="538"/>
      <c r="C2" s="539"/>
      <c r="D2" s="1"/>
      <c r="E2" s="210"/>
      <c r="F2" s="733"/>
      <c r="G2" s="32"/>
      <c r="H2" s="32"/>
      <c r="I2" s="748"/>
      <c r="J2" s="205"/>
      <c r="K2" s="205"/>
      <c r="L2" s="764"/>
      <c r="M2" s="33"/>
      <c r="N2" s="33"/>
      <c r="O2" s="33"/>
      <c r="P2" s="767"/>
      <c r="R2" s="396"/>
      <c r="S2" s="396"/>
      <c r="T2" s="427"/>
      <c r="U2" s="396"/>
      <c r="V2" s="1"/>
      <c r="W2" s="1"/>
      <c r="X2" s="1"/>
    </row>
    <row r="3" spans="1:27" s="402" customFormat="1" ht="15" customHeight="1">
      <c r="A3" s="200" t="s">
        <v>0</v>
      </c>
      <c r="B3" s="540" t="s">
        <v>1</v>
      </c>
      <c r="C3" s="541"/>
      <c r="D3" s="200" t="s">
        <v>15</v>
      </c>
      <c r="E3" s="201"/>
      <c r="F3" s="201" t="s">
        <v>20</v>
      </c>
      <c r="G3" s="202" t="s">
        <v>16</v>
      </c>
      <c r="H3" s="200"/>
      <c r="I3" s="749" t="s">
        <v>20</v>
      </c>
      <c r="J3" s="206" t="s">
        <v>17</v>
      </c>
      <c r="K3" s="571"/>
      <c r="L3" s="749" t="s">
        <v>20</v>
      </c>
      <c r="M3" s="203" t="s">
        <v>38</v>
      </c>
      <c r="N3" s="203"/>
      <c r="O3" s="203"/>
      <c r="P3" s="768" t="s">
        <v>20</v>
      </c>
      <c r="Q3" s="203"/>
      <c r="R3" s="198" t="s">
        <v>326</v>
      </c>
      <c r="S3" s="198" t="s">
        <v>327</v>
      </c>
      <c r="T3" s="199" t="s">
        <v>328</v>
      </c>
      <c r="U3" s="222" t="s">
        <v>331</v>
      </c>
      <c r="V3" s="222" t="s">
        <v>210</v>
      </c>
      <c r="W3" s="222" t="s">
        <v>289</v>
      </c>
      <c r="X3" s="355" t="s">
        <v>15</v>
      </c>
      <c r="Y3" s="356" t="s">
        <v>16</v>
      </c>
      <c r="Z3" s="356" t="s">
        <v>17</v>
      </c>
      <c r="AA3" s="358" t="s">
        <v>38</v>
      </c>
    </row>
    <row r="4" spans="1:23" s="363" customFormat="1" ht="13.5" customHeight="1">
      <c r="A4" s="4">
        <v>1</v>
      </c>
      <c r="B4" s="723" t="s">
        <v>2</v>
      </c>
      <c r="C4" s="724">
        <f>+jaarplan!B4</f>
        <v>40112</v>
      </c>
      <c r="D4" s="435"/>
      <c r="E4" s="436"/>
      <c r="F4" s="734"/>
      <c r="G4" s="575">
        <v>13</v>
      </c>
      <c r="H4" s="570"/>
      <c r="I4" s="750">
        <v>0.024305555555555556</v>
      </c>
      <c r="J4" s="576"/>
      <c r="K4" s="576"/>
      <c r="L4" s="753"/>
      <c r="M4" s="577"/>
      <c r="N4" s="578"/>
      <c r="O4" s="578"/>
      <c r="P4" s="769">
        <v>0.034722222222222224</v>
      </c>
      <c r="Q4" s="438"/>
      <c r="R4" s="340">
        <v>4</v>
      </c>
      <c r="S4" s="341">
        <v>4</v>
      </c>
      <c r="T4" s="342">
        <v>3</v>
      </c>
      <c r="U4" s="340">
        <v>59</v>
      </c>
      <c r="V4" s="341">
        <v>70.1</v>
      </c>
      <c r="W4" s="342">
        <v>8.5</v>
      </c>
    </row>
    <row r="5" spans="1:24" s="445" customFormat="1" ht="13.5" customHeight="1">
      <c r="A5" s="4"/>
      <c r="B5" s="725"/>
      <c r="C5" s="726"/>
      <c r="D5" s="439"/>
      <c r="E5" s="440"/>
      <c r="F5" s="731"/>
      <c r="G5" s="579"/>
      <c r="H5" s="580"/>
      <c r="I5" s="751"/>
      <c r="J5" s="581">
        <v>3</v>
      </c>
      <c r="K5" s="581"/>
      <c r="L5" s="752">
        <v>0.04513888888888889</v>
      </c>
      <c r="M5" s="582">
        <v>1</v>
      </c>
      <c r="N5" s="583"/>
      <c r="O5" s="583"/>
      <c r="P5" s="770"/>
      <c r="Q5" s="513"/>
      <c r="R5" s="443"/>
      <c r="S5" s="434"/>
      <c r="T5" s="444"/>
      <c r="U5" s="443"/>
      <c r="V5" s="434"/>
      <c r="W5" s="444"/>
      <c r="X5" s="434"/>
    </row>
    <row r="6" spans="1:24" s="445" customFormat="1" ht="13.5" customHeight="1">
      <c r="A6" s="5"/>
      <c r="B6" s="723" t="s">
        <v>3</v>
      </c>
      <c r="C6" s="727">
        <f>C4+1</f>
        <v>40113</v>
      </c>
      <c r="D6" s="435"/>
      <c r="E6" s="436"/>
      <c r="F6" s="734"/>
      <c r="G6" s="466">
        <v>13</v>
      </c>
      <c r="H6" s="570"/>
      <c r="I6" s="750">
        <v>0.024305555555555556</v>
      </c>
      <c r="J6" s="576"/>
      <c r="K6" s="576"/>
      <c r="L6" s="753"/>
      <c r="M6" s="584"/>
      <c r="N6" s="578"/>
      <c r="O6" s="578"/>
      <c r="P6" s="771"/>
      <c r="Q6" s="438"/>
      <c r="R6" s="447">
        <v>3</v>
      </c>
      <c r="S6" s="448">
        <v>3</v>
      </c>
      <c r="T6" s="449">
        <v>3</v>
      </c>
      <c r="U6" s="447">
        <v>59</v>
      </c>
      <c r="V6" s="448">
        <v>70</v>
      </c>
      <c r="W6" s="449">
        <v>7</v>
      </c>
      <c r="X6" s="434"/>
    </row>
    <row r="7" spans="1:37" s="453" customFormat="1" ht="13.5" customHeight="1">
      <c r="A7" s="5" t="s">
        <v>31</v>
      </c>
      <c r="B7" s="725"/>
      <c r="C7" s="728"/>
      <c r="D7" s="439">
        <v>13</v>
      </c>
      <c r="E7" s="440"/>
      <c r="F7" s="731">
        <v>0.04513888888888889</v>
      </c>
      <c r="G7" s="579"/>
      <c r="H7" s="580"/>
      <c r="I7" s="751"/>
      <c r="J7" s="581"/>
      <c r="K7" s="581"/>
      <c r="L7" s="751"/>
      <c r="M7" s="582">
        <v>1</v>
      </c>
      <c r="N7" s="583"/>
      <c r="O7" s="583"/>
      <c r="P7" s="772">
        <v>0.03819444444444444</v>
      </c>
      <c r="Q7" s="513"/>
      <c r="R7" s="450"/>
      <c r="S7" s="451"/>
      <c r="T7" s="452"/>
      <c r="U7" s="450"/>
      <c r="V7" s="451"/>
      <c r="W7" s="452"/>
      <c r="X7" s="446"/>
      <c r="Y7" s="445"/>
      <c r="Z7" s="445"/>
      <c r="AA7" s="445"/>
      <c r="AB7" s="445"/>
      <c r="AC7" s="445"/>
      <c r="AD7" s="445"/>
      <c r="AE7" s="445"/>
      <c r="AF7" s="445"/>
      <c r="AG7" s="445"/>
      <c r="AH7" s="445"/>
      <c r="AI7" s="445"/>
      <c r="AJ7" s="445"/>
      <c r="AK7" s="445"/>
    </row>
    <row r="8" spans="1:37" s="453" customFormat="1" ht="13.5" customHeight="1">
      <c r="A8" s="5" t="str">
        <f>+jaarplan!E4</f>
        <v>fitness</v>
      </c>
      <c r="B8" s="723" t="s">
        <v>4</v>
      </c>
      <c r="C8" s="727">
        <f>C6+1</f>
        <v>40114</v>
      </c>
      <c r="D8" s="435"/>
      <c r="E8" s="436"/>
      <c r="F8" s="734"/>
      <c r="G8" s="466">
        <v>40</v>
      </c>
      <c r="H8" s="570" t="s">
        <v>521</v>
      </c>
      <c r="I8" s="750">
        <v>0.034722222222222224</v>
      </c>
      <c r="J8" s="576"/>
      <c r="K8" s="576"/>
      <c r="L8" s="753"/>
      <c r="M8" s="584"/>
      <c r="N8" s="578"/>
      <c r="O8" s="578"/>
      <c r="P8" s="771"/>
      <c r="Q8" s="438"/>
      <c r="R8" s="443">
        <v>3</v>
      </c>
      <c r="S8" s="434">
        <v>3</v>
      </c>
      <c r="T8" s="444">
        <v>3</v>
      </c>
      <c r="U8" s="443">
        <v>56</v>
      </c>
      <c r="V8" s="434">
        <v>69.8</v>
      </c>
      <c r="W8" s="444">
        <v>8</v>
      </c>
      <c r="X8" s="446"/>
      <c r="Y8" s="445"/>
      <c r="Z8" s="445"/>
      <c r="AA8" s="445"/>
      <c r="AB8" s="445"/>
      <c r="AC8" s="445"/>
      <c r="AD8" s="445"/>
      <c r="AE8" s="445"/>
      <c r="AF8" s="445"/>
      <c r="AG8" s="445"/>
      <c r="AH8" s="445"/>
      <c r="AI8" s="445"/>
      <c r="AJ8" s="445"/>
      <c r="AK8" s="445"/>
    </row>
    <row r="9" spans="1:37" s="453" customFormat="1" ht="13.5" customHeight="1">
      <c r="A9" s="5"/>
      <c r="B9" s="725"/>
      <c r="C9" s="728"/>
      <c r="D9" s="439"/>
      <c r="E9" s="440"/>
      <c r="F9" s="731"/>
      <c r="G9" s="579"/>
      <c r="H9" s="580"/>
      <c r="I9" s="752">
        <v>0.024305555555555556</v>
      </c>
      <c r="J9" s="581"/>
      <c r="K9" s="581"/>
      <c r="L9" s="751"/>
      <c r="M9" s="582">
        <v>1</v>
      </c>
      <c r="N9" s="583"/>
      <c r="O9" s="583"/>
      <c r="P9" s="772">
        <v>0.034722222222222224</v>
      </c>
      <c r="Q9" s="513"/>
      <c r="R9" s="443"/>
      <c r="S9" s="434"/>
      <c r="T9" s="444"/>
      <c r="U9" s="443"/>
      <c r="V9" s="434"/>
      <c r="W9" s="444"/>
      <c r="X9" s="446"/>
      <c r="Y9" s="445"/>
      <c r="Z9" s="445"/>
      <c r="AA9" s="445"/>
      <c r="AB9" s="445"/>
      <c r="AC9" s="445"/>
      <c r="AD9" s="445"/>
      <c r="AE9" s="445"/>
      <c r="AF9" s="445"/>
      <c r="AG9" s="445"/>
      <c r="AH9" s="445"/>
      <c r="AI9" s="445"/>
      <c r="AJ9" s="445"/>
      <c r="AK9" s="445"/>
    </row>
    <row r="10" spans="1:37" s="453" customFormat="1" ht="13.5" customHeight="1">
      <c r="A10" s="5"/>
      <c r="B10" s="740" t="s">
        <v>5</v>
      </c>
      <c r="C10" s="741">
        <f>C8+1</f>
        <v>40115</v>
      </c>
      <c r="D10" s="435"/>
      <c r="E10" s="436"/>
      <c r="F10" s="734"/>
      <c r="G10" s="466"/>
      <c r="H10" s="570"/>
      <c r="I10" s="750"/>
      <c r="J10" s="576"/>
      <c r="K10" s="576"/>
      <c r="L10" s="753"/>
      <c r="M10" s="584"/>
      <c r="N10" s="578"/>
      <c r="O10" s="578"/>
      <c r="P10" s="771"/>
      <c r="Q10" s="438"/>
      <c r="R10" s="447">
        <v>2</v>
      </c>
      <c r="S10" s="448">
        <v>3</v>
      </c>
      <c r="T10" s="449">
        <v>3</v>
      </c>
      <c r="U10" s="447">
        <v>52</v>
      </c>
      <c r="V10" s="448">
        <v>70.4</v>
      </c>
      <c r="W10" s="449">
        <v>8.5</v>
      </c>
      <c r="X10" s="446"/>
      <c r="Y10" s="445"/>
      <c r="Z10" s="445"/>
      <c r="AA10" s="445"/>
      <c r="AB10" s="445"/>
      <c r="AC10" s="445"/>
      <c r="AD10" s="445"/>
      <c r="AE10" s="445"/>
      <c r="AF10" s="445"/>
      <c r="AG10" s="445"/>
      <c r="AH10" s="445"/>
      <c r="AI10" s="445"/>
      <c r="AJ10" s="445"/>
      <c r="AK10" s="445"/>
    </row>
    <row r="11" spans="1:37" s="453" customFormat="1" ht="13.5" customHeight="1">
      <c r="A11" s="468"/>
      <c r="B11" s="742"/>
      <c r="C11" s="743"/>
      <c r="D11" s="439">
        <v>12</v>
      </c>
      <c r="E11" s="440" t="s">
        <v>521</v>
      </c>
      <c r="F11" s="731">
        <v>0.04513888888888889</v>
      </c>
      <c r="G11" s="579"/>
      <c r="H11" s="580"/>
      <c r="I11" s="751"/>
      <c r="J11" s="581"/>
      <c r="K11" s="581"/>
      <c r="L11" s="751"/>
      <c r="M11" s="582"/>
      <c r="N11" s="583"/>
      <c r="O11" s="583"/>
      <c r="P11" s="772"/>
      <c r="Q11" s="442"/>
      <c r="R11" s="450"/>
      <c r="S11" s="451"/>
      <c r="T11" s="452"/>
      <c r="U11" s="450"/>
      <c r="V11" s="451"/>
      <c r="W11" s="452"/>
      <c r="X11" s="446"/>
      <c r="Y11" s="445"/>
      <c r="Z11" s="445"/>
      <c r="AA11" s="445"/>
      <c r="AB11" s="445"/>
      <c r="AC11" s="445"/>
      <c r="AD11" s="445"/>
      <c r="AE11" s="445"/>
      <c r="AF11" s="445"/>
      <c r="AG11" s="445"/>
      <c r="AH11" s="445"/>
      <c r="AI11" s="445"/>
      <c r="AJ11" s="445"/>
      <c r="AK11" s="445"/>
    </row>
    <row r="12" spans="1:37" s="453" customFormat="1" ht="13.5" customHeight="1">
      <c r="A12" s="5"/>
      <c r="B12" s="740" t="s">
        <v>6</v>
      </c>
      <c r="C12" s="741">
        <f>C10+1</f>
        <v>40116</v>
      </c>
      <c r="D12" s="435">
        <v>13.2</v>
      </c>
      <c r="E12" s="436"/>
      <c r="F12" s="734">
        <v>0.044444444444444446</v>
      </c>
      <c r="G12" s="466"/>
      <c r="H12" s="570"/>
      <c r="I12" s="753"/>
      <c r="J12" s="576"/>
      <c r="K12" s="576"/>
      <c r="L12" s="753"/>
      <c r="M12" s="584"/>
      <c r="N12" s="578"/>
      <c r="O12" s="578"/>
      <c r="P12" s="771"/>
      <c r="Q12" s="438"/>
      <c r="R12" s="443">
        <v>3</v>
      </c>
      <c r="S12" s="434">
        <v>2</v>
      </c>
      <c r="T12" s="444">
        <v>3</v>
      </c>
      <c r="U12" s="443">
        <v>51</v>
      </c>
      <c r="V12" s="434">
        <v>69.9</v>
      </c>
      <c r="W12" s="444">
        <v>8.25</v>
      </c>
      <c r="X12" s="446"/>
      <c r="Y12" s="445"/>
      <c r="Z12" s="445"/>
      <c r="AA12" s="445"/>
      <c r="AB12" s="445"/>
      <c r="AC12" s="445"/>
      <c r="AD12" s="445"/>
      <c r="AE12" s="445"/>
      <c r="AF12" s="445"/>
      <c r="AG12" s="445"/>
      <c r="AH12" s="445"/>
      <c r="AI12" s="445"/>
      <c r="AJ12" s="445"/>
      <c r="AK12" s="445"/>
    </row>
    <row r="13" spans="1:37" s="453" customFormat="1" ht="13.5" customHeight="1">
      <c r="A13" s="5"/>
      <c r="B13" s="744"/>
      <c r="C13" s="743"/>
      <c r="D13" s="439"/>
      <c r="E13" s="440"/>
      <c r="F13" s="731"/>
      <c r="G13" s="579"/>
      <c r="H13" s="580"/>
      <c r="I13" s="751"/>
      <c r="J13" s="581">
        <v>3</v>
      </c>
      <c r="K13" s="581"/>
      <c r="L13" s="752">
        <v>0.04513888888888889</v>
      </c>
      <c r="M13" s="582"/>
      <c r="N13" s="583"/>
      <c r="O13" s="583"/>
      <c r="P13" s="770"/>
      <c r="Q13" s="442" t="s">
        <v>515</v>
      </c>
      <c r="R13" s="443"/>
      <c r="S13" s="434"/>
      <c r="T13" s="444"/>
      <c r="U13" s="443"/>
      <c r="V13" s="434"/>
      <c r="W13" s="444"/>
      <c r="X13" s="446"/>
      <c r="Y13" s="445"/>
      <c r="Z13" s="445"/>
      <c r="AA13" s="445"/>
      <c r="AB13" s="445"/>
      <c r="AC13" s="445"/>
      <c r="AD13" s="445"/>
      <c r="AE13" s="445"/>
      <c r="AF13" s="445"/>
      <c r="AG13" s="445"/>
      <c r="AH13" s="445"/>
      <c r="AI13" s="445"/>
      <c r="AJ13" s="445"/>
      <c r="AK13" s="445"/>
    </row>
    <row r="14" spans="1:37" s="453" customFormat="1" ht="13.5" customHeight="1">
      <c r="A14" s="7"/>
      <c r="B14" s="723" t="s">
        <v>7</v>
      </c>
      <c r="C14" s="727">
        <f>C12+1</f>
        <v>40117</v>
      </c>
      <c r="D14" s="435"/>
      <c r="E14" s="436"/>
      <c r="F14" s="734"/>
      <c r="G14" s="466">
        <v>53</v>
      </c>
      <c r="H14" s="570"/>
      <c r="I14" s="750">
        <v>0.07847222222222222</v>
      </c>
      <c r="J14" s="576"/>
      <c r="K14" s="576"/>
      <c r="L14" s="753"/>
      <c r="M14" s="584"/>
      <c r="N14" s="578"/>
      <c r="O14" s="578"/>
      <c r="P14" s="769"/>
      <c r="Q14" s="438" t="s">
        <v>485</v>
      </c>
      <c r="R14" s="447">
        <v>3</v>
      </c>
      <c r="S14" s="448">
        <v>3</v>
      </c>
      <c r="T14" s="449">
        <v>4</v>
      </c>
      <c r="U14" s="447">
        <v>52</v>
      </c>
      <c r="V14" s="448">
        <v>70.1</v>
      </c>
      <c r="W14" s="449">
        <v>7</v>
      </c>
      <c r="X14" s="446"/>
      <c r="Y14" s="445"/>
      <c r="Z14" s="445"/>
      <c r="AA14" s="445"/>
      <c r="AB14" s="445"/>
      <c r="AC14" s="445"/>
      <c r="AD14" s="445"/>
      <c r="AE14" s="445"/>
      <c r="AF14" s="445"/>
      <c r="AG14" s="445"/>
      <c r="AH14" s="445"/>
      <c r="AI14" s="445"/>
      <c r="AJ14" s="445"/>
      <c r="AK14" s="445"/>
    </row>
    <row r="15" spans="1:37" s="453" customFormat="1" ht="13.5" customHeight="1">
      <c r="A15" s="7"/>
      <c r="B15" s="725"/>
      <c r="C15" s="728"/>
      <c r="D15" s="439"/>
      <c r="E15" s="440"/>
      <c r="F15" s="731"/>
      <c r="G15" s="579"/>
      <c r="H15" s="580"/>
      <c r="I15" s="751"/>
      <c r="J15" s="581"/>
      <c r="K15" s="581"/>
      <c r="L15" s="751"/>
      <c r="M15" s="582"/>
      <c r="N15" s="583"/>
      <c r="O15" s="583"/>
      <c r="P15" s="770"/>
      <c r="Q15" s="442" t="s">
        <v>486</v>
      </c>
      <c r="R15" s="450"/>
      <c r="S15" s="451"/>
      <c r="T15" s="452"/>
      <c r="U15" s="450"/>
      <c r="V15" s="451"/>
      <c r="W15" s="452"/>
      <c r="X15" s="446"/>
      <c r="Y15" s="445"/>
      <c r="Z15" s="445"/>
      <c r="AA15" s="445"/>
      <c r="AB15" s="445"/>
      <c r="AC15" s="445"/>
      <c r="AD15" s="445"/>
      <c r="AE15" s="445"/>
      <c r="AF15" s="445"/>
      <c r="AG15" s="445"/>
      <c r="AH15" s="445"/>
      <c r="AI15" s="445"/>
      <c r="AJ15" s="445"/>
      <c r="AK15" s="445"/>
    </row>
    <row r="16" spans="1:37" s="453" customFormat="1" ht="13.5" customHeight="1">
      <c r="A16" s="5"/>
      <c r="B16" s="723" t="s">
        <v>8</v>
      </c>
      <c r="C16" s="727">
        <f>C14+1</f>
        <v>40118</v>
      </c>
      <c r="D16" s="585"/>
      <c r="E16" s="454"/>
      <c r="F16" s="735"/>
      <c r="G16" s="575"/>
      <c r="H16" s="586"/>
      <c r="I16" s="754"/>
      <c r="J16" s="587"/>
      <c r="K16" s="587"/>
      <c r="L16" s="754"/>
      <c r="M16" s="577">
        <v>1</v>
      </c>
      <c r="N16" s="578"/>
      <c r="O16" s="578"/>
      <c r="P16" s="769">
        <v>0.05555555555555555</v>
      </c>
      <c r="Q16" s="438" t="s">
        <v>499</v>
      </c>
      <c r="R16" s="443">
        <v>4</v>
      </c>
      <c r="S16" s="434">
        <v>4</v>
      </c>
      <c r="T16" s="444">
        <v>3</v>
      </c>
      <c r="U16" s="443">
        <v>54</v>
      </c>
      <c r="V16" s="455">
        <v>70.2</v>
      </c>
      <c r="W16" s="444">
        <v>9</v>
      </c>
      <c r="X16" s="434"/>
      <c r="Y16" s="434"/>
      <c r="Z16" s="434"/>
      <c r="AA16" s="434"/>
      <c r="AB16" s="434"/>
      <c r="AC16" s="434"/>
      <c r="AD16" s="445"/>
      <c r="AE16" s="445"/>
      <c r="AF16" s="445"/>
      <c r="AG16" s="445"/>
      <c r="AH16" s="445"/>
      <c r="AI16" s="445"/>
      <c r="AJ16" s="445"/>
      <c r="AK16" s="445"/>
    </row>
    <row r="17" spans="1:37" s="453" customFormat="1" ht="13.5" customHeight="1">
      <c r="A17" s="4" t="s">
        <v>32</v>
      </c>
      <c r="B17" s="723"/>
      <c r="C17" s="727"/>
      <c r="D17" s="588"/>
      <c r="E17" s="589"/>
      <c r="F17" s="736"/>
      <c r="G17" s="590"/>
      <c r="H17" s="588"/>
      <c r="I17" s="755"/>
      <c r="J17" s="591"/>
      <c r="K17" s="591"/>
      <c r="L17" s="755"/>
      <c r="M17" s="592"/>
      <c r="N17" s="593"/>
      <c r="O17" s="593"/>
      <c r="P17" s="770"/>
      <c r="Q17" s="442"/>
      <c r="R17" s="443"/>
      <c r="S17" s="434"/>
      <c r="T17" s="444"/>
      <c r="U17" s="443"/>
      <c r="V17" s="434"/>
      <c r="W17" s="444"/>
      <c r="X17" s="446"/>
      <c r="Y17" s="445"/>
      <c r="Z17" s="445"/>
      <c r="AA17" s="445"/>
      <c r="AB17" s="445"/>
      <c r="AC17" s="445"/>
      <c r="AD17" s="445"/>
      <c r="AE17" s="445"/>
      <c r="AF17" s="445"/>
      <c r="AG17" s="445"/>
      <c r="AH17" s="445"/>
      <c r="AI17" s="445"/>
      <c r="AJ17" s="445"/>
      <c r="AK17" s="445"/>
    </row>
    <row r="18" spans="1:37" s="468" customFormat="1" ht="13.5" customHeight="1">
      <c r="A18" s="469">
        <f>+jaarplan!M4</f>
        <v>13.731481481481481</v>
      </c>
      <c r="B18" s="549"/>
      <c r="C18" s="550" t="s">
        <v>9</v>
      </c>
      <c r="D18" s="326">
        <f>+jaarplan!F4</f>
        <v>39</v>
      </c>
      <c r="E18" s="327"/>
      <c r="F18" s="737"/>
      <c r="G18" s="328">
        <f>+jaarplan!H4</f>
        <v>121</v>
      </c>
      <c r="H18" s="326"/>
      <c r="I18" s="756"/>
      <c r="J18" s="329">
        <f>+jaarplan!K4</f>
        <v>6</v>
      </c>
      <c r="K18" s="329"/>
      <c r="L18" s="765"/>
      <c r="M18" s="574">
        <f>+jaarplan!Z4</f>
        <v>4</v>
      </c>
      <c r="N18" s="330"/>
      <c r="O18" s="329"/>
      <c r="P18" s="773"/>
      <c r="Q18" s="331"/>
      <c r="R18" s="470"/>
      <c r="S18" s="471"/>
      <c r="T18" s="472"/>
      <c r="U18" s="470"/>
      <c r="V18" s="471"/>
      <c r="W18" s="472"/>
      <c r="X18" s="351" t="str">
        <f>+jaarplan!W4</f>
        <v>3x</v>
      </c>
      <c r="Y18" s="351" t="str">
        <f>+jaarplan!X4</f>
        <v>1,5H</v>
      </c>
      <c r="Z18" s="351" t="str">
        <f>+jaarplan!Y4</f>
        <v>2x</v>
      </c>
      <c r="AA18" s="351">
        <f>+jaarplan!Z4</f>
        <v>4</v>
      </c>
      <c r="AB18" s="567"/>
      <c r="AC18" s="567"/>
      <c r="AD18" s="567"/>
      <c r="AE18" s="567"/>
      <c r="AF18" s="567"/>
      <c r="AG18" s="567"/>
      <c r="AH18" s="567"/>
      <c r="AI18" s="567"/>
      <c r="AJ18" s="567"/>
      <c r="AK18" s="567"/>
    </row>
    <row r="19" spans="1:37" s="468" customFormat="1" ht="13.5" customHeight="1">
      <c r="A19" s="595">
        <f>+F19+I19+L19+P19</f>
        <v>0.5743055555555555</v>
      </c>
      <c r="B19" s="544"/>
      <c r="C19" s="551" t="s">
        <v>30</v>
      </c>
      <c r="D19" s="332">
        <f>+SUM(D4:D17)</f>
        <v>38.2</v>
      </c>
      <c r="E19" s="333"/>
      <c r="F19" s="738">
        <f>+SUM(F4:F17)</f>
        <v>0.13472222222222222</v>
      </c>
      <c r="G19" s="334">
        <f>+SUM(G4:G17)</f>
        <v>119</v>
      </c>
      <c r="H19" s="332"/>
      <c r="I19" s="596">
        <f>+SUM(I4:I17)</f>
        <v>0.18611111111111112</v>
      </c>
      <c r="J19" s="335">
        <f>+SUM(J4:J17)</f>
        <v>6</v>
      </c>
      <c r="K19" s="572"/>
      <c r="L19" s="596">
        <f>+SUM(L4:L17)</f>
        <v>0.09027777777777778</v>
      </c>
      <c r="M19" s="334">
        <f>SUM(M4:M17)</f>
        <v>4</v>
      </c>
      <c r="N19" s="35"/>
      <c r="O19" s="572"/>
      <c r="P19" s="774">
        <f>+SUM(P4:P17)</f>
        <v>0.16319444444444442</v>
      </c>
      <c r="Q19" s="336"/>
      <c r="R19" s="473">
        <f>IF(ISERROR(AVERAGE(R4:R18)),0,AVERAGE(R4:R18))</f>
        <v>3.142857142857143</v>
      </c>
      <c r="S19" s="474">
        <f>IF(ISERROR(AVERAGE(S4:S17)),0,AVERAGE(S4:S17))</f>
        <v>3.142857142857143</v>
      </c>
      <c r="T19" s="475">
        <f>IF(ISERROR(AVERAGE(T4:T17)),0,AVERAGE(T4:T17))</f>
        <v>3.142857142857143</v>
      </c>
      <c r="U19" s="473">
        <f>IF(ISERROR(AVERAGE(U4:U17)),0,AVERAGE(U4:U17))</f>
        <v>54.714285714285715</v>
      </c>
      <c r="V19" s="515">
        <f>IF(ISERROR(AVERAGE(V4:V17)),0,AVERAGE(V4:V17))</f>
        <v>70.07142857142857</v>
      </c>
      <c r="W19" s="514">
        <f>IF(ISERROR(AVERAGE(W4:W17)),0,AVERAGE(W4:W17))</f>
        <v>8.035714285714286</v>
      </c>
      <c r="X19" s="5"/>
      <c r="Y19" s="567"/>
      <c r="Z19" s="567"/>
      <c r="AA19" s="567"/>
      <c r="AB19" s="567"/>
      <c r="AC19" s="567"/>
      <c r="AD19" s="567"/>
      <c r="AE19" s="567"/>
      <c r="AF19" s="567"/>
      <c r="AG19" s="567"/>
      <c r="AH19" s="567"/>
      <c r="AI19" s="567"/>
      <c r="AJ19" s="567"/>
      <c r="AK19" s="567"/>
    </row>
    <row r="20" spans="1:37" ht="13.5" customHeight="1">
      <c r="A20" s="4">
        <v>2</v>
      </c>
      <c r="B20" s="723" t="s">
        <v>2</v>
      </c>
      <c r="C20" s="724">
        <f>C16+1</f>
        <v>40119</v>
      </c>
      <c r="D20" s="634"/>
      <c r="E20" s="634"/>
      <c r="F20" s="734"/>
      <c r="G20" s="636"/>
      <c r="H20" s="637"/>
      <c r="I20" s="757"/>
      <c r="J20" s="644"/>
      <c r="K20" s="645"/>
      <c r="L20" s="757"/>
      <c r="M20" s="577"/>
      <c r="N20" s="437"/>
      <c r="O20" s="464"/>
      <c r="P20" s="775"/>
      <c r="Q20" s="438"/>
      <c r="R20" s="347">
        <v>4</v>
      </c>
      <c r="S20" s="346">
        <v>4</v>
      </c>
      <c r="T20" s="349">
        <v>4</v>
      </c>
      <c r="U20" s="347">
        <v>50</v>
      </c>
      <c r="V20" s="346">
        <v>70.2</v>
      </c>
      <c r="W20" s="349">
        <v>8.5</v>
      </c>
      <c r="AB20" s="434"/>
      <c r="AC20" s="434"/>
      <c r="AD20" s="445"/>
      <c r="AE20" s="363"/>
      <c r="AF20" s="363"/>
      <c r="AG20" s="363"/>
      <c r="AH20" s="363"/>
      <c r="AI20" s="363"/>
      <c r="AJ20" s="363"/>
      <c r="AK20" s="363"/>
    </row>
    <row r="21" spans="1:37" s="453" customFormat="1" ht="13.5" customHeight="1">
      <c r="A21" s="4"/>
      <c r="B21" s="725"/>
      <c r="C21" s="726"/>
      <c r="D21" s="594"/>
      <c r="E21" s="594"/>
      <c r="F21" s="731"/>
      <c r="G21" s="638">
        <v>13</v>
      </c>
      <c r="H21" s="639"/>
      <c r="I21" s="758">
        <v>0.024305555555555556</v>
      </c>
      <c r="J21" s="646">
        <v>3</v>
      </c>
      <c r="K21" s="647"/>
      <c r="L21" s="758">
        <v>0.04513888888888889</v>
      </c>
      <c r="M21" s="582"/>
      <c r="N21" s="441"/>
      <c r="O21" s="465"/>
      <c r="P21" s="776"/>
      <c r="Q21" s="442"/>
      <c r="R21" s="652"/>
      <c r="S21" s="568"/>
      <c r="T21" s="653"/>
      <c r="U21" s="652"/>
      <c r="V21" s="568"/>
      <c r="W21" s="653"/>
      <c r="AB21" s="351"/>
      <c r="AC21" s="351"/>
      <c r="AD21" s="445"/>
      <c r="AE21" s="445"/>
      <c r="AF21" s="445"/>
      <c r="AG21" s="445"/>
      <c r="AH21" s="445"/>
      <c r="AI21" s="445"/>
      <c r="AJ21" s="445"/>
      <c r="AK21" s="445"/>
    </row>
    <row r="22" spans="1:37" s="453" customFormat="1" ht="13.5" customHeight="1">
      <c r="A22" s="5"/>
      <c r="B22" s="723" t="s">
        <v>3</v>
      </c>
      <c r="C22" s="727">
        <f>C20+1</f>
        <v>40120</v>
      </c>
      <c r="D22" s="634">
        <v>12</v>
      </c>
      <c r="E22" s="634"/>
      <c r="F22" s="734">
        <v>0.04513888888888889</v>
      </c>
      <c r="G22" s="636">
        <v>30</v>
      </c>
      <c r="H22" s="637"/>
      <c r="I22" s="757">
        <v>0.041666666666666664</v>
      </c>
      <c r="J22" s="648"/>
      <c r="K22" s="645"/>
      <c r="L22" s="757"/>
      <c r="M22" s="584">
        <v>1</v>
      </c>
      <c r="N22" s="437"/>
      <c r="O22" s="464"/>
      <c r="P22" s="777">
        <v>0.0625</v>
      </c>
      <c r="Q22" s="438" t="s">
        <v>465</v>
      </c>
      <c r="R22" s="654">
        <v>3</v>
      </c>
      <c r="S22" s="655">
        <v>5</v>
      </c>
      <c r="T22" s="656">
        <v>3</v>
      </c>
      <c r="U22" s="654">
        <v>54</v>
      </c>
      <c r="V22" s="655">
        <v>70</v>
      </c>
      <c r="W22" s="656">
        <v>9</v>
      </c>
      <c r="AB22" s="445"/>
      <c r="AC22" s="445"/>
      <c r="AD22" s="445"/>
      <c r="AE22" s="445"/>
      <c r="AF22" s="445"/>
      <c r="AG22" s="445"/>
      <c r="AH22" s="445"/>
      <c r="AI22" s="445"/>
      <c r="AJ22" s="445"/>
      <c r="AK22" s="445"/>
    </row>
    <row r="23" spans="1:37" s="453" customFormat="1" ht="13.5" customHeight="1">
      <c r="A23" s="5" t="s">
        <v>31</v>
      </c>
      <c r="B23" s="725"/>
      <c r="C23" s="728"/>
      <c r="D23" s="594"/>
      <c r="E23" s="594"/>
      <c r="F23" s="731"/>
      <c r="G23" s="638"/>
      <c r="H23" s="639"/>
      <c r="I23" s="758"/>
      <c r="J23" s="646"/>
      <c r="K23" s="647"/>
      <c r="L23" s="758"/>
      <c r="M23" s="582"/>
      <c r="N23" s="441"/>
      <c r="O23" s="465"/>
      <c r="P23" s="776"/>
      <c r="Q23" s="442" t="s">
        <v>498</v>
      </c>
      <c r="R23" s="657"/>
      <c r="S23" s="658"/>
      <c r="T23" s="659"/>
      <c r="U23" s="657"/>
      <c r="V23" s="658"/>
      <c r="W23" s="659"/>
      <c r="AB23" s="445"/>
      <c r="AC23" s="445"/>
      <c r="AD23" s="445"/>
      <c r="AE23" s="445"/>
      <c r="AF23" s="445"/>
      <c r="AG23" s="445"/>
      <c r="AH23" s="445"/>
      <c r="AI23" s="445"/>
      <c r="AJ23" s="445"/>
      <c r="AK23" s="445"/>
    </row>
    <row r="24" spans="1:37" s="453" customFormat="1" ht="13.5" customHeight="1">
      <c r="A24" s="5"/>
      <c r="B24" s="723" t="s">
        <v>4</v>
      </c>
      <c r="C24" s="727">
        <f>C22+1</f>
        <v>40121</v>
      </c>
      <c r="D24" s="634"/>
      <c r="E24" s="634"/>
      <c r="F24" s="734"/>
      <c r="G24" s="636">
        <v>13</v>
      </c>
      <c r="H24" s="637"/>
      <c r="I24" s="757">
        <v>0.024305555555555556</v>
      </c>
      <c r="J24" s="648"/>
      <c r="K24" s="645"/>
      <c r="L24" s="757"/>
      <c r="M24" s="584"/>
      <c r="N24" s="437"/>
      <c r="O24" s="464"/>
      <c r="P24" s="777">
        <v>0.0625</v>
      </c>
      <c r="Q24" s="438"/>
      <c r="R24" s="652">
        <v>3</v>
      </c>
      <c r="S24" s="568">
        <v>4</v>
      </c>
      <c r="T24" s="653">
        <v>3</v>
      </c>
      <c r="U24" s="652">
        <v>53</v>
      </c>
      <c r="V24" s="568">
        <v>70.5</v>
      </c>
      <c r="W24" s="653">
        <v>8</v>
      </c>
      <c r="AB24" s="445"/>
      <c r="AC24" s="445"/>
      <c r="AD24" s="445"/>
      <c r="AE24" s="445"/>
      <c r="AF24" s="445"/>
      <c r="AG24" s="445"/>
      <c r="AH24" s="445"/>
      <c r="AI24" s="445"/>
      <c r="AJ24" s="445"/>
      <c r="AK24" s="445"/>
    </row>
    <row r="25" spans="1:37" s="453" customFormat="1" ht="13.5" customHeight="1">
      <c r="A25" s="5"/>
      <c r="B25" s="725"/>
      <c r="C25" s="728"/>
      <c r="D25" s="594"/>
      <c r="E25" s="594"/>
      <c r="F25" s="731"/>
      <c r="G25" s="638"/>
      <c r="H25" s="639"/>
      <c r="I25" s="758"/>
      <c r="J25" s="646"/>
      <c r="K25" s="647"/>
      <c r="L25" s="758"/>
      <c r="M25" s="582">
        <v>1</v>
      </c>
      <c r="N25" s="441"/>
      <c r="O25" s="465"/>
      <c r="P25" s="776"/>
      <c r="Q25" s="442"/>
      <c r="R25" s="652"/>
      <c r="S25" s="568"/>
      <c r="T25" s="653"/>
      <c r="U25" s="652"/>
      <c r="V25" s="568"/>
      <c r="W25" s="653"/>
      <c r="AB25" s="445"/>
      <c r="AC25" s="445"/>
      <c r="AD25" s="445"/>
      <c r="AE25" s="445"/>
      <c r="AF25" s="445"/>
      <c r="AG25" s="445"/>
      <c r="AH25" s="445"/>
      <c r="AI25" s="445"/>
      <c r="AJ25" s="445"/>
      <c r="AK25" s="445"/>
    </row>
    <row r="26" spans="1:37" s="453" customFormat="1" ht="13.5" customHeight="1">
      <c r="A26" s="5"/>
      <c r="B26" s="723" t="s">
        <v>5</v>
      </c>
      <c r="C26" s="727">
        <f>C24+1</f>
        <v>40122</v>
      </c>
      <c r="D26" s="634"/>
      <c r="E26" s="634"/>
      <c r="F26" s="734"/>
      <c r="G26" s="636">
        <v>30</v>
      </c>
      <c r="H26" s="637" t="s">
        <v>521</v>
      </c>
      <c r="I26" s="757">
        <v>0.041666666666666664</v>
      </c>
      <c r="J26" s="648"/>
      <c r="K26" s="645"/>
      <c r="L26" s="757"/>
      <c r="M26" s="584"/>
      <c r="N26" s="437"/>
      <c r="O26" s="464"/>
      <c r="P26" s="777"/>
      <c r="Q26" s="438"/>
      <c r="R26" s="654">
        <v>3</v>
      </c>
      <c r="S26" s="655">
        <v>4</v>
      </c>
      <c r="T26" s="656">
        <v>4</v>
      </c>
      <c r="U26" s="654">
        <v>55</v>
      </c>
      <c r="V26" s="655">
        <v>70.2</v>
      </c>
      <c r="W26" s="656">
        <v>8.5</v>
      </c>
      <c r="AB26" s="445"/>
      <c r="AC26" s="445"/>
      <c r="AD26" s="445"/>
      <c r="AE26" s="445"/>
      <c r="AF26" s="445"/>
      <c r="AG26" s="445"/>
      <c r="AH26" s="445"/>
      <c r="AI26" s="445"/>
      <c r="AJ26" s="445"/>
      <c r="AK26" s="445"/>
    </row>
    <row r="27" spans="1:37" s="453" customFormat="1" ht="13.5" customHeight="1">
      <c r="A27" s="5" t="str">
        <f>+jaarplan!E5</f>
        <v>fitness</v>
      </c>
      <c r="B27" s="725"/>
      <c r="C27" s="728"/>
      <c r="D27" s="594"/>
      <c r="E27" s="594"/>
      <c r="F27" s="731"/>
      <c r="G27" s="638">
        <v>13</v>
      </c>
      <c r="H27" s="639"/>
      <c r="I27" s="758">
        <v>0.024305555555555556</v>
      </c>
      <c r="J27" s="646"/>
      <c r="K27" s="647"/>
      <c r="L27" s="758"/>
      <c r="M27" s="582">
        <v>1</v>
      </c>
      <c r="N27" s="441"/>
      <c r="O27" s="465"/>
      <c r="P27" s="776">
        <v>0.027777777777777776</v>
      </c>
      <c r="Q27" s="442"/>
      <c r="R27" s="657"/>
      <c r="S27" s="658"/>
      <c r="T27" s="659"/>
      <c r="U27" s="657"/>
      <c r="V27" s="658"/>
      <c r="W27" s="659"/>
      <c r="AB27" s="568"/>
      <c r="AC27" s="434"/>
      <c r="AD27" s="445"/>
      <c r="AE27" s="445"/>
      <c r="AF27" s="445"/>
      <c r="AG27" s="445"/>
      <c r="AH27" s="445"/>
      <c r="AI27" s="445"/>
      <c r="AJ27" s="445"/>
      <c r="AK27" s="445"/>
    </row>
    <row r="28" spans="1:37" s="453" customFormat="1" ht="13.5" customHeight="1">
      <c r="A28" s="5"/>
      <c r="B28" s="723" t="s">
        <v>6</v>
      </c>
      <c r="C28" s="727">
        <f>C26+1</f>
        <v>40123</v>
      </c>
      <c r="D28" s="634">
        <v>13</v>
      </c>
      <c r="E28" s="634"/>
      <c r="F28" s="734">
        <v>0.04513888888888889</v>
      </c>
      <c r="G28" s="636"/>
      <c r="H28" s="637"/>
      <c r="I28" s="757"/>
      <c r="J28" s="648">
        <v>3</v>
      </c>
      <c r="K28" s="645"/>
      <c r="L28" s="757">
        <v>0.04513888888888889</v>
      </c>
      <c r="M28" s="584"/>
      <c r="N28" s="437"/>
      <c r="O28" s="464"/>
      <c r="P28" s="777"/>
      <c r="Q28" s="438"/>
      <c r="R28" s="652">
        <v>3</v>
      </c>
      <c r="S28" s="568">
        <v>3</v>
      </c>
      <c r="T28" s="653">
        <v>3</v>
      </c>
      <c r="U28" s="652">
        <v>54</v>
      </c>
      <c r="V28" s="568">
        <v>70.2</v>
      </c>
      <c r="W28" s="653">
        <v>8</v>
      </c>
      <c r="AB28" s="445"/>
      <c r="AC28" s="445"/>
      <c r="AD28" s="445"/>
      <c r="AE28" s="445"/>
      <c r="AF28" s="445"/>
      <c r="AG28" s="445"/>
      <c r="AH28" s="445"/>
      <c r="AI28" s="445"/>
      <c r="AJ28" s="445"/>
      <c r="AK28" s="445"/>
    </row>
    <row r="29" spans="1:37" s="453" customFormat="1" ht="13.5" customHeight="1">
      <c r="A29" s="5"/>
      <c r="B29" s="725"/>
      <c r="C29" s="728"/>
      <c r="D29" s="594"/>
      <c r="E29" s="594"/>
      <c r="F29" s="731"/>
      <c r="G29" s="638"/>
      <c r="H29" s="639"/>
      <c r="I29" s="758"/>
      <c r="J29" s="646"/>
      <c r="K29" s="647"/>
      <c r="L29" s="758"/>
      <c r="M29" s="582"/>
      <c r="N29" s="441"/>
      <c r="O29" s="465"/>
      <c r="P29" s="776"/>
      <c r="Q29" s="442"/>
      <c r="R29" s="652"/>
      <c r="S29" s="568"/>
      <c r="T29" s="653"/>
      <c r="U29" s="652"/>
      <c r="V29" s="568"/>
      <c r="W29" s="653"/>
      <c r="AB29" s="445"/>
      <c r="AC29" s="445"/>
      <c r="AD29" s="445"/>
      <c r="AE29" s="445"/>
      <c r="AF29" s="445"/>
      <c r="AG29" s="445"/>
      <c r="AH29" s="445"/>
      <c r="AI29" s="445"/>
      <c r="AJ29" s="445"/>
      <c r="AK29" s="445"/>
    </row>
    <row r="30" spans="1:37" s="453" customFormat="1" ht="13.5" customHeight="1">
      <c r="A30" s="7"/>
      <c r="B30" s="723" t="s">
        <v>7</v>
      </c>
      <c r="C30" s="727">
        <f>C28+1</f>
        <v>40124</v>
      </c>
      <c r="D30" s="634"/>
      <c r="E30" s="634"/>
      <c r="F30" s="734"/>
      <c r="G30" s="640">
        <v>51</v>
      </c>
      <c r="H30" s="641"/>
      <c r="I30" s="757">
        <v>0.07430555555555556</v>
      </c>
      <c r="J30" s="648"/>
      <c r="K30" s="645"/>
      <c r="L30" s="757"/>
      <c r="M30" s="584">
        <v>1</v>
      </c>
      <c r="N30" s="437"/>
      <c r="O30" s="464"/>
      <c r="P30" s="777">
        <v>0.04513888888888889</v>
      </c>
      <c r="Q30" s="438"/>
      <c r="R30" s="654">
        <v>3</v>
      </c>
      <c r="S30" s="655">
        <v>4</v>
      </c>
      <c r="T30" s="656">
        <v>4</v>
      </c>
      <c r="U30" s="654">
        <v>53</v>
      </c>
      <c r="V30" s="655">
        <v>70.8</v>
      </c>
      <c r="W30" s="656">
        <v>8</v>
      </c>
      <c r="AB30" s="445"/>
      <c r="AC30" s="445"/>
      <c r="AD30" s="445"/>
      <c r="AE30" s="445"/>
      <c r="AF30" s="445"/>
      <c r="AG30" s="445"/>
      <c r="AH30" s="445"/>
      <c r="AI30" s="445"/>
      <c r="AJ30" s="445"/>
      <c r="AK30" s="445"/>
    </row>
    <row r="31" spans="1:37" s="453" customFormat="1" ht="13.5" customHeight="1">
      <c r="A31" s="7"/>
      <c r="B31" s="725"/>
      <c r="C31" s="728"/>
      <c r="D31" s="594"/>
      <c r="E31" s="594"/>
      <c r="F31" s="731"/>
      <c r="G31" s="642"/>
      <c r="H31" s="643"/>
      <c r="I31" s="758"/>
      <c r="J31" s="646"/>
      <c r="K31" s="647"/>
      <c r="L31" s="758"/>
      <c r="M31" s="582"/>
      <c r="N31" s="441"/>
      <c r="O31" s="465"/>
      <c r="P31" s="776"/>
      <c r="Q31" s="442"/>
      <c r="R31" s="657"/>
      <c r="S31" s="658"/>
      <c r="T31" s="659"/>
      <c r="U31" s="657"/>
      <c r="V31" s="658"/>
      <c r="W31" s="659"/>
      <c r="AB31" s="445"/>
      <c r="AC31" s="445"/>
      <c r="AD31" s="445"/>
      <c r="AE31" s="445"/>
      <c r="AF31" s="445"/>
      <c r="AG31" s="445"/>
      <c r="AH31" s="445"/>
      <c r="AI31" s="445"/>
      <c r="AJ31" s="445"/>
      <c r="AK31" s="445"/>
    </row>
    <row r="32" spans="1:37" s="453" customFormat="1" ht="13.5" customHeight="1">
      <c r="A32" s="5"/>
      <c r="B32" s="723" t="s">
        <v>8</v>
      </c>
      <c r="C32" s="727">
        <f>C30+1</f>
        <v>40125</v>
      </c>
      <c r="D32" s="635">
        <v>15</v>
      </c>
      <c r="E32" s="635" t="s">
        <v>60</v>
      </c>
      <c r="F32" s="735">
        <v>0.052083333333333336</v>
      </c>
      <c r="G32" s="636"/>
      <c r="H32" s="637"/>
      <c r="I32" s="759"/>
      <c r="J32" s="644"/>
      <c r="K32" s="649"/>
      <c r="L32" s="759"/>
      <c r="M32" s="577"/>
      <c r="N32" s="437"/>
      <c r="O32" s="464"/>
      <c r="P32" s="775"/>
      <c r="Q32" s="438"/>
      <c r="R32" s="652">
        <v>3</v>
      </c>
      <c r="S32" s="568">
        <v>4</v>
      </c>
      <c r="T32" s="653">
        <v>3</v>
      </c>
      <c r="U32" s="652">
        <v>53</v>
      </c>
      <c r="V32" s="660">
        <v>70.6</v>
      </c>
      <c r="W32" s="653">
        <v>9</v>
      </c>
      <c r="AB32" s="445"/>
      <c r="AC32" s="445"/>
      <c r="AD32" s="445"/>
      <c r="AE32" s="445"/>
      <c r="AF32" s="445"/>
      <c r="AG32" s="445"/>
      <c r="AH32" s="445"/>
      <c r="AI32" s="445"/>
      <c r="AJ32" s="445"/>
      <c r="AK32" s="445"/>
    </row>
    <row r="33" spans="1:37" s="453" customFormat="1" ht="13.5" customHeight="1">
      <c r="A33" s="4" t="s">
        <v>32</v>
      </c>
      <c r="B33" s="723"/>
      <c r="C33" s="727"/>
      <c r="D33" s="568"/>
      <c r="E33" s="568"/>
      <c r="F33" s="736"/>
      <c r="G33" s="457"/>
      <c r="H33" s="456"/>
      <c r="I33" s="760"/>
      <c r="J33" s="650"/>
      <c r="K33" s="651"/>
      <c r="L33" s="760"/>
      <c r="M33" s="592"/>
      <c r="N33" s="458"/>
      <c r="O33" s="573"/>
      <c r="P33" s="778"/>
      <c r="Q33" s="442"/>
      <c r="R33" s="652"/>
      <c r="S33" s="568"/>
      <c r="T33" s="653"/>
      <c r="U33" s="652"/>
      <c r="V33" s="568"/>
      <c r="W33" s="653"/>
      <c r="AB33" s="445"/>
      <c r="AC33" s="445"/>
      <c r="AD33" s="445"/>
      <c r="AE33" s="445"/>
      <c r="AF33" s="445"/>
      <c r="AG33" s="445"/>
      <c r="AH33" s="445"/>
      <c r="AI33" s="445"/>
      <c r="AJ33" s="445"/>
      <c r="AK33" s="445"/>
    </row>
    <row r="34" spans="1:37" s="468" customFormat="1" ht="13.5" customHeight="1">
      <c r="A34" s="469">
        <f>+jaarplan!M5</f>
        <v>14.25</v>
      </c>
      <c r="B34" s="552"/>
      <c r="C34" s="553" t="s">
        <v>10</v>
      </c>
      <c r="D34" s="326">
        <f>+jaarplan!F5</f>
        <v>40</v>
      </c>
      <c r="E34" s="327"/>
      <c r="F34" s="737"/>
      <c r="G34" s="328">
        <f>+jaarplan!H5</f>
        <v>151</v>
      </c>
      <c r="H34" s="326"/>
      <c r="I34" s="761"/>
      <c r="J34" s="631">
        <f>+jaarplan!K5</f>
        <v>6</v>
      </c>
      <c r="K34" s="329"/>
      <c r="L34" s="761"/>
      <c r="M34" s="632">
        <f>+jaarplan!Z5</f>
        <v>4</v>
      </c>
      <c r="N34" s="330"/>
      <c r="O34" s="329"/>
      <c r="P34" s="779"/>
      <c r="Q34" s="331"/>
      <c r="R34" s="470"/>
      <c r="S34" s="471"/>
      <c r="T34" s="472"/>
      <c r="U34" s="470"/>
      <c r="V34" s="471"/>
      <c r="W34" s="472"/>
      <c r="X34" s="351" t="str">
        <f>+jaarplan!W5</f>
        <v>3x</v>
      </c>
      <c r="Y34" s="351" t="str">
        <f>+jaarplan!X5</f>
        <v>1,5H</v>
      </c>
      <c r="Z34" s="351" t="str">
        <f>+jaarplan!Y5</f>
        <v>2x</v>
      </c>
      <c r="AA34" s="351">
        <f>+jaarplan!Z5</f>
        <v>4</v>
      </c>
      <c r="AB34" s="567"/>
      <c r="AC34" s="567"/>
      <c r="AD34" s="567"/>
      <c r="AE34" s="567"/>
      <c r="AF34" s="567"/>
      <c r="AG34" s="567"/>
      <c r="AH34" s="567"/>
      <c r="AI34" s="567"/>
      <c r="AJ34" s="567"/>
      <c r="AK34" s="567"/>
    </row>
    <row r="35" spans="1:37" s="468" customFormat="1" ht="13.5" customHeight="1">
      <c r="A35" s="595">
        <f>+F35+I35+L35+P35</f>
        <v>0.6611111111111112</v>
      </c>
      <c r="B35" s="544"/>
      <c r="C35" s="553" t="s">
        <v>30</v>
      </c>
      <c r="D35" s="334">
        <f>+SUM(D20:D33)</f>
        <v>40</v>
      </c>
      <c r="E35" s="333"/>
      <c r="F35" s="738">
        <f>+SUM(F20:F33)</f>
        <v>0.1423611111111111</v>
      </c>
      <c r="G35" s="334">
        <f>+SUM(G20:G33)</f>
        <v>150</v>
      </c>
      <c r="H35" s="332"/>
      <c r="I35" s="596">
        <f>+SUM(I20:I33)</f>
        <v>0.23055555555555557</v>
      </c>
      <c r="J35" s="335">
        <f>+SUM(J20:J33)</f>
        <v>6</v>
      </c>
      <c r="K35" s="572"/>
      <c r="L35" s="596">
        <f>+SUM(L20:L33)</f>
        <v>0.09027777777777778</v>
      </c>
      <c r="M35" s="334">
        <f>SUM(M20:M33)</f>
        <v>4</v>
      </c>
      <c r="N35" s="35"/>
      <c r="O35" s="572"/>
      <c r="P35" s="774">
        <f>+SUM(P20:P33)</f>
        <v>0.19791666666666669</v>
      </c>
      <c r="Q35" s="336"/>
      <c r="R35" s="473">
        <f aca="true" t="shared" si="0" ref="R35:W35">IF(ISERROR(AVERAGE(R20:R33)),0,AVERAGE(R20:R33))</f>
        <v>3.142857142857143</v>
      </c>
      <c r="S35" s="474">
        <f t="shared" si="0"/>
        <v>4</v>
      </c>
      <c r="T35" s="475">
        <f t="shared" si="0"/>
        <v>3.4285714285714284</v>
      </c>
      <c r="U35" s="473">
        <f t="shared" si="0"/>
        <v>53.142857142857146</v>
      </c>
      <c r="V35" s="515">
        <f t="shared" si="0"/>
        <v>70.35714285714286</v>
      </c>
      <c r="W35" s="514">
        <f t="shared" si="0"/>
        <v>8.428571428571429</v>
      </c>
      <c r="AB35" s="567"/>
      <c r="AC35" s="567"/>
      <c r="AD35" s="567"/>
      <c r="AE35" s="567"/>
      <c r="AF35" s="567"/>
      <c r="AG35" s="567"/>
      <c r="AH35" s="567"/>
      <c r="AI35" s="567"/>
      <c r="AJ35" s="567"/>
      <c r="AK35" s="567"/>
    </row>
    <row r="36" spans="1:37" ht="13.5" customHeight="1">
      <c r="A36" s="4">
        <v>3</v>
      </c>
      <c r="B36" s="723" t="s">
        <v>2</v>
      </c>
      <c r="C36" s="724">
        <f>C32+1</f>
        <v>40126</v>
      </c>
      <c r="D36" s="634"/>
      <c r="E36" s="634"/>
      <c r="F36" s="734"/>
      <c r="G36" s="636"/>
      <c r="H36" s="637"/>
      <c r="I36" s="757"/>
      <c r="J36" s="644"/>
      <c r="K36" s="645"/>
      <c r="L36" s="757"/>
      <c r="M36" s="577"/>
      <c r="N36" s="437"/>
      <c r="O36" s="464"/>
      <c r="P36" s="775"/>
      <c r="Q36" s="438"/>
      <c r="R36" s="347">
        <v>3</v>
      </c>
      <c r="S36" s="346">
        <v>4</v>
      </c>
      <c r="T36" s="349">
        <v>4</v>
      </c>
      <c r="U36" s="347">
        <v>56</v>
      </c>
      <c r="V36" s="346">
        <v>71</v>
      </c>
      <c r="W36" s="349">
        <v>8.5</v>
      </c>
      <c r="Y36" s="351"/>
      <c r="Z36" s="351"/>
      <c r="AA36" s="351"/>
      <c r="AB36" s="363"/>
      <c r="AC36" s="363"/>
      <c r="AD36" s="363"/>
      <c r="AE36" s="363"/>
      <c r="AF36" s="363"/>
      <c r="AG36" s="363"/>
      <c r="AH36" s="363"/>
      <c r="AI36" s="363"/>
      <c r="AJ36" s="363"/>
      <c r="AK36" s="363"/>
    </row>
    <row r="37" spans="1:37" s="453" customFormat="1" ht="13.5" customHeight="1">
      <c r="A37" s="4"/>
      <c r="B37" s="725"/>
      <c r="C37" s="726"/>
      <c r="D37" s="594"/>
      <c r="E37" s="594"/>
      <c r="F37" s="731"/>
      <c r="G37" s="638"/>
      <c r="H37" s="639"/>
      <c r="I37" s="758"/>
      <c r="J37" s="646">
        <v>3</v>
      </c>
      <c r="K37" s="647"/>
      <c r="L37" s="758">
        <v>0.04861111111111111</v>
      </c>
      <c r="M37" s="582"/>
      <c r="N37" s="441"/>
      <c r="O37" s="465"/>
      <c r="P37" s="776"/>
      <c r="Q37" s="442"/>
      <c r="R37" s="652"/>
      <c r="S37" s="568"/>
      <c r="T37" s="653"/>
      <c r="U37" s="652"/>
      <c r="V37" s="568"/>
      <c r="W37" s="653"/>
      <c r="X37" s="446"/>
      <c r="Y37" s="445"/>
      <c r="Z37" s="445"/>
      <c r="AA37" s="445"/>
      <c r="AB37" s="434"/>
      <c r="AC37" s="434"/>
      <c r="AD37" s="445"/>
      <c r="AE37" s="445"/>
      <c r="AF37" s="445"/>
      <c r="AG37" s="445"/>
      <c r="AH37" s="445"/>
      <c r="AI37" s="445"/>
      <c r="AJ37" s="445"/>
      <c r="AK37" s="445"/>
    </row>
    <row r="38" spans="1:37" s="453" customFormat="1" ht="13.5" customHeight="1">
      <c r="A38" s="5"/>
      <c r="B38" s="723" t="s">
        <v>3</v>
      </c>
      <c r="C38" s="727">
        <f>C36+1</f>
        <v>40127</v>
      </c>
      <c r="D38" s="634"/>
      <c r="E38" s="634"/>
      <c r="F38" s="734"/>
      <c r="G38" s="636">
        <v>13</v>
      </c>
      <c r="H38" s="637"/>
      <c r="I38" s="757">
        <v>0.024305555555555556</v>
      </c>
      <c r="J38" s="648"/>
      <c r="K38" s="645"/>
      <c r="L38" s="757"/>
      <c r="M38" s="584"/>
      <c r="N38" s="437"/>
      <c r="O38" s="464"/>
      <c r="P38" s="777"/>
      <c r="Q38" s="438"/>
      <c r="R38" s="654">
        <v>4</v>
      </c>
      <c r="S38" s="655">
        <v>4</v>
      </c>
      <c r="T38" s="656">
        <v>4</v>
      </c>
      <c r="U38" s="654">
        <v>58</v>
      </c>
      <c r="V38" s="655">
        <v>71.6</v>
      </c>
      <c r="W38" s="656">
        <v>7</v>
      </c>
      <c r="X38" s="446"/>
      <c r="Y38" s="445"/>
      <c r="Z38" s="445"/>
      <c r="AA38" s="445"/>
      <c r="AB38" s="445"/>
      <c r="AC38" s="445"/>
      <c r="AD38" s="445"/>
      <c r="AE38" s="445"/>
      <c r="AF38" s="445"/>
      <c r="AG38" s="445"/>
      <c r="AH38" s="445"/>
      <c r="AI38" s="445"/>
      <c r="AJ38" s="445"/>
      <c r="AK38" s="445"/>
    </row>
    <row r="39" spans="1:37" s="453" customFormat="1" ht="13.5" customHeight="1">
      <c r="A39" s="5" t="s">
        <v>31</v>
      </c>
      <c r="B39" s="725"/>
      <c r="C39" s="728"/>
      <c r="D39" s="594"/>
      <c r="E39" s="594"/>
      <c r="F39" s="731"/>
      <c r="G39" s="638"/>
      <c r="H39" s="639"/>
      <c r="I39" s="758"/>
      <c r="J39" s="646"/>
      <c r="K39" s="647"/>
      <c r="L39" s="758"/>
      <c r="M39" s="582">
        <v>1</v>
      </c>
      <c r="N39" s="441"/>
      <c r="O39" s="465"/>
      <c r="P39" s="776">
        <v>0.0625</v>
      </c>
      <c r="Q39" s="442"/>
      <c r="R39" s="657"/>
      <c r="S39" s="658"/>
      <c r="T39" s="659"/>
      <c r="U39" s="657"/>
      <c r="V39" s="658"/>
      <c r="W39" s="659"/>
      <c r="X39" s="446"/>
      <c r="Y39" s="445"/>
      <c r="Z39" s="445"/>
      <c r="AA39" s="445"/>
      <c r="AB39" s="445"/>
      <c r="AC39" s="445"/>
      <c r="AD39" s="445"/>
      <c r="AE39" s="445"/>
      <c r="AF39" s="445"/>
      <c r="AG39" s="445"/>
      <c r="AH39" s="445"/>
      <c r="AI39" s="445"/>
      <c r="AJ39" s="445"/>
      <c r="AK39" s="445"/>
    </row>
    <row r="40" spans="1:37" s="453" customFormat="1" ht="13.5" customHeight="1">
      <c r="A40" s="5"/>
      <c r="B40" s="723" t="s">
        <v>4</v>
      </c>
      <c r="C40" s="727">
        <f>C38+1</f>
        <v>40128</v>
      </c>
      <c r="D40" s="634">
        <v>18</v>
      </c>
      <c r="E40" s="722" t="s">
        <v>517</v>
      </c>
      <c r="F40" s="734">
        <v>0.05694444444444444</v>
      </c>
      <c r="G40" s="636">
        <v>30</v>
      </c>
      <c r="H40" s="637"/>
      <c r="I40" s="757">
        <v>0.041666666666666664</v>
      </c>
      <c r="J40" s="648"/>
      <c r="K40" s="645"/>
      <c r="L40" s="757"/>
      <c r="M40" s="584"/>
      <c r="N40" s="437"/>
      <c r="O40" s="464"/>
      <c r="P40" s="777"/>
      <c r="Q40" s="438" t="s">
        <v>487</v>
      </c>
      <c r="R40" s="652">
        <v>4</v>
      </c>
      <c r="S40" s="568">
        <v>4</v>
      </c>
      <c r="T40" s="653">
        <v>4</v>
      </c>
      <c r="U40" s="652">
        <v>53</v>
      </c>
      <c r="V40" s="568">
        <v>71</v>
      </c>
      <c r="W40" s="653">
        <v>8.5</v>
      </c>
      <c r="X40" s="446"/>
      <c r="Y40" s="445"/>
      <c r="Z40" s="445"/>
      <c r="AA40" s="445"/>
      <c r="AB40" s="434"/>
      <c r="AC40" s="434"/>
      <c r="AD40" s="445"/>
      <c r="AE40" s="445"/>
      <c r="AF40" s="445"/>
      <c r="AG40" s="445"/>
      <c r="AH40" s="445"/>
      <c r="AI40" s="445"/>
      <c r="AJ40" s="445"/>
      <c r="AK40" s="445"/>
    </row>
    <row r="41" spans="1:37" s="453" customFormat="1" ht="13.5" customHeight="1">
      <c r="A41" s="5"/>
      <c r="B41" s="725"/>
      <c r="C41" s="728"/>
      <c r="D41" s="594"/>
      <c r="E41" s="594"/>
      <c r="F41" s="731"/>
      <c r="G41" s="638"/>
      <c r="H41" s="639"/>
      <c r="I41" s="758"/>
      <c r="J41" s="646"/>
      <c r="K41" s="647"/>
      <c r="L41" s="758"/>
      <c r="M41" s="582"/>
      <c r="N41" s="441"/>
      <c r="O41" s="465"/>
      <c r="P41" s="776"/>
      <c r="Q41" s="442"/>
      <c r="R41" s="652"/>
      <c r="S41" s="568"/>
      <c r="T41" s="653"/>
      <c r="U41" s="652"/>
      <c r="V41" s="568"/>
      <c r="W41" s="653"/>
      <c r="X41" s="446"/>
      <c r="Y41" s="445"/>
      <c r="Z41" s="445"/>
      <c r="AA41" s="445"/>
      <c r="AB41" s="351"/>
      <c r="AC41" s="351"/>
      <c r="AD41" s="351"/>
      <c r="AE41" s="351"/>
      <c r="AF41" s="351"/>
      <c r="AG41" s="351"/>
      <c r="AH41" s="351"/>
      <c r="AI41" s="351"/>
      <c r="AJ41" s="445"/>
      <c r="AK41" s="445"/>
    </row>
    <row r="42" spans="1:37" s="453" customFormat="1" ht="13.5" customHeight="1">
      <c r="A42" s="5"/>
      <c r="B42" s="740" t="s">
        <v>5</v>
      </c>
      <c r="C42" s="741">
        <f>C40+1</f>
        <v>40129</v>
      </c>
      <c r="D42" s="634"/>
      <c r="E42" s="634"/>
      <c r="F42" s="734"/>
      <c r="G42" s="636">
        <v>13</v>
      </c>
      <c r="H42" s="637"/>
      <c r="I42" s="757">
        <v>0.024305555555555556</v>
      </c>
      <c r="J42" s="648"/>
      <c r="K42" s="645"/>
      <c r="L42" s="757"/>
      <c r="M42" s="584">
        <v>1</v>
      </c>
      <c r="N42" s="437"/>
      <c r="O42" s="464"/>
      <c r="P42" s="777">
        <v>0.013888888888888888</v>
      </c>
      <c r="Q42" s="438"/>
      <c r="R42" s="654">
        <v>3</v>
      </c>
      <c r="S42" s="655">
        <v>3</v>
      </c>
      <c r="T42" s="656">
        <v>3</v>
      </c>
      <c r="U42" s="654">
        <v>54</v>
      </c>
      <c r="V42" s="655">
        <v>70.6</v>
      </c>
      <c r="W42" s="656">
        <v>8</v>
      </c>
      <c r="X42" s="434"/>
      <c r="Y42" s="568"/>
      <c r="Z42" s="568"/>
      <c r="AA42" s="568"/>
      <c r="AB42" s="351"/>
      <c r="AC42" s="351"/>
      <c r="AD42" s="445"/>
      <c r="AE42" s="445"/>
      <c r="AF42" s="445"/>
      <c r="AG42" s="445"/>
      <c r="AH42" s="445"/>
      <c r="AI42" s="445"/>
      <c r="AJ42" s="445"/>
      <c r="AK42" s="445"/>
    </row>
    <row r="43" spans="1:37" s="453" customFormat="1" ht="13.5" customHeight="1">
      <c r="A43" s="5" t="str">
        <f>+jaarplan!E6</f>
        <v>run</v>
      </c>
      <c r="B43" s="744"/>
      <c r="C43" s="743"/>
      <c r="D43" s="594"/>
      <c r="E43" s="594"/>
      <c r="F43" s="731"/>
      <c r="G43" s="638">
        <v>30</v>
      </c>
      <c r="H43" s="639"/>
      <c r="I43" s="758">
        <v>0.041666666666666664</v>
      </c>
      <c r="J43" s="646"/>
      <c r="K43" s="647"/>
      <c r="L43" s="758"/>
      <c r="M43" s="582"/>
      <c r="N43" s="441"/>
      <c r="O43" s="465"/>
      <c r="P43" s="776"/>
      <c r="Q43" s="442"/>
      <c r="R43" s="657"/>
      <c r="S43" s="658"/>
      <c r="T43" s="659"/>
      <c r="U43" s="657"/>
      <c r="V43" s="658"/>
      <c r="W43" s="659"/>
      <c r="X43" s="446"/>
      <c r="Y43" s="445"/>
      <c r="Z43" s="445"/>
      <c r="AA43" s="445"/>
      <c r="AB43" s="434"/>
      <c r="AC43" s="434"/>
      <c r="AD43" s="445"/>
      <c r="AE43" s="445"/>
      <c r="AF43" s="445"/>
      <c r="AG43" s="445"/>
      <c r="AH43" s="445"/>
      <c r="AI43" s="445"/>
      <c r="AJ43" s="445"/>
      <c r="AK43" s="445"/>
    </row>
    <row r="44" spans="1:37" s="453" customFormat="1" ht="13.5" customHeight="1">
      <c r="A44" s="5"/>
      <c r="B44" s="723" t="s">
        <v>6</v>
      </c>
      <c r="C44" s="727">
        <f>C42+1</f>
        <v>40130</v>
      </c>
      <c r="D44" s="634">
        <v>13</v>
      </c>
      <c r="E44" s="634"/>
      <c r="F44" s="734">
        <v>0.04722222222222222</v>
      </c>
      <c r="G44" s="636"/>
      <c r="H44" s="637"/>
      <c r="I44" s="757"/>
      <c r="J44" s="648"/>
      <c r="K44" s="645"/>
      <c r="L44" s="757"/>
      <c r="M44" s="584"/>
      <c r="N44" s="437"/>
      <c r="O44" s="464"/>
      <c r="P44" s="777"/>
      <c r="Q44" s="438"/>
      <c r="R44" s="652">
        <v>2</v>
      </c>
      <c r="S44" s="568">
        <v>3</v>
      </c>
      <c r="T44" s="653">
        <v>2</v>
      </c>
      <c r="U44" s="652">
        <v>61</v>
      </c>
      <c r="V44" s="568">
        <v>71</v>
      </c>
      <c r="W44" s="653">
        <v>4</v>
      </c>
      <c r="X44" s="446"/>
      <c r="Y44" s="445"/>
      <c r="Z44" s="445"/>
      <c r="AA44" s="445"/>
      <c r="AB44" s="445"/>
      <c r="AC44" s="445"/>
      <c r="AD44" s="445"/>
      <c r="AE44" s="445"/>
      <c r="AF44" s="445"/>
      <c r="AG44" s="445"/>
      <c r="AH44" s="445"/>
      <c r="AI44" s="445"/>
      <c r="AJ44" s="445"/>
      <c r="AK44" s="445"/>
    </row>
    <row r="45" spans="1:37" s="453" customFormat="1" ht="13.5" customHeight="1">
      <c r="A45" s="5"/>
      <c r="B45" s="725"/>
      <c r="C45" s="728"/>
      <c r="D45" s="594"/>
      <c r="E45" s="594"/>
      <c r="F45" s="731"/>
      <c r="G45" s="638"/>
      <c r="H45" s="639"/>
      <c r="I45" s="758"/>
      <c r="J45" s="646"/>
      <c r="K45" s="647" t="s">
        <v>538</v>
      </c>
      <c r="L45" s="758"/>
      <c r="M45" s="582">
        <v>1</v>
      </c>
      <c r="N45" s="441"/>
      <c r="O45" s="465"/>
      <c r="P45" s="776">
        <v>0.06597222222222222</v>
      </c>
      <c r="Q45" s="442"/>
      <c r="R45" s="652"/>
      <c r="S45" s="568"/>
      <c r="T45" s="653"/>
      <c r="U45" s="652"/>
      <c r="V45" s="568"/>
      <c r="W45" s="653"/>
      <c r="X45" s="446"/>
      <c r="Y45" s="445"/>
      <c r="Z45" s="445"/>
      <c r="AA45" s="445"/>
      <c r="AB45" s="445"/>
      <c r="AC45" s="445"/>
      <c r="AD45" s="445"/>
      <c r="AE45" s="445"/>
      <c r="AF45" s="445"/>
      <c r="AG45" s="445"/>
      <c r="AH45" s="445"/>
      <c r="AI45" s="445"/>
      <c r="AJ45" s="445"/>
      <c r="AK45" s="445"/>
    </row>
    <row r="46" spans="1:37" s="453" customFormat="1" ht="13.5" customHeight="1">
      <c r="A46" s="7"/>
      <c r="B46" s="723" t="s">
        <v>7</v>
      </c>
      <c r="C46" s="727">
        <f>C44+1</f>
        <v>40131</v>
      </c>
      <c r="D46" s="634"/>
      <c r="E46" s="634"/>
      <c r="F46" s="734"/>
      <c r="G46" s="640">
        <v>68</v>
      </c>
      <c r="H46" s="641"/>
      <c r="I46" s="757">
        <v>0.09861111111111111</v>
      </c>
      <c r="J46" s="648"/>
      <c r="K46" s="645"/>
      <c r="L46" s="757"/>
      <c r="M46" s="584"/>
      <c r="N46" s="437"/>
      <c r="O46" s="464"/>
      <c r="P46" s="777"/>
      <c r="Q46" s="438"/>
      <c r="R46" s="654">
        <v>3</v>
      </c>
      <c r="S46" s="655">
        <v>4</v>
      </c>
      <c r="T46" s="656">
        <v>3</v>
      </c>
      <c r="U46" s="654">
        <v>52</v>
      </c>
      <c r="V46" s="655">
        <v>70.6</v>
      </c>
      <c r="W46" s="656">
        <v>9</v>
      </c>
      <c r="X46" s="446"/>
      <c r="Y46" s="445"/>
      <c r="Z46" s="445"/>
      <c r="AA46" s="445"/>
      <c r="AB46" s="445"/>
      <c r="AC46" s="445"/>
      <c r="AD46" s="445"/>
      <c r="AE46" s="445"/>
      <c r="AF46" s="445"/>
      <c r="AG46" s="445"/>
      <c r="AH46" s="445"/>
      <c r="AI46" s="445"/>
      <c r="AJ46" s="445"/>
      <c r="AK46" s="445"/>
    </row>
    <row r="47" spans="1:37" s="453" customFormat="1" ht="13.5" customHeight="1">
      <c r="A47" s="7"/>
      <c r="B47" s="725"/>
      <c r="C47" s="728"/>
      <c r="D47" s="594"/>
      <c r="E47" s="594"/>
      <c r="F47" s="731"/>
      <c r="G47" s="642"/>
      <c r="H47" s="643"/>
      <c r="I47" s="758"/>
      <c r="J47" s="646">
        <v>3</v>
      </c>
      <c r="K47" s="647"/>
      <c r="L47" s="758">
        <v>0.04513888888888889</v>
      </c>
      <c r="M47" s="582"/>
      <c r="N47" s="441"/>
      <c r="O47" s="465"/>
      <c r="P47" s="776"/>
      <c r="Q47" s="442"/>
      <c r="R47" s="657"/>
      <c r="S47" s="658"/>
      <c r="T47" s="659"/>
      <c r="U47" s="657"/>
      <c r="V47" s="658"/>
      <c r="W47" s="659"/>
      <c r="X47" s="446"/>
      <c r="Y47" s="445"/>
      <c r="Z47" s="445"/>
      <c r="AA47" s="445"/>
      <c r="AB47" s="445"/>
      <c r="AC47" s="445"/>
      <c r="AD47" s="445"/>
      <c r="AE47" s="445"/>
      <c r="AF47" s="445"/>
      <c r="AG47" s="445"/>
      <c r="AH47" s="445"/>
      <c r="AI47" s="445"/>
      <c r="AJ47" s="445"/>
      <c r="AK47" s="445"/>
    </row>
    <row r="48" spans="1:37" s="453" customFormat="1" ht="13.5" customHeight="1">
      <c r="A48" s="5"/>
      <c r="B48" s="723" t="s">
        <v>8</v>
      </c>
      <c r="C48" s="727">
        <f>C46+1</f>
        <v>40132</v>
      </c>
      <c r="D48" s="635">
        <v>17</v>
      </c>
      <c r="E48" s="635"/>
      <c r="F48" s="735">
        <v>0.057638888888888885</v>
      </c>
      <c r="G48" s="636"/>
      <c r="H48" s="637"/>
      <c r="I48" s="759"/>
      <c r="J48" s="644"/>
      <c r="K48" s="649"/>
      <c r="L48" s="759"/>
      <c r="M48" s="577"/>
      <c r="N48" s="437"/>
      <c r="O48" s="464"/>
      <c r="P48" s="775"/>
      <c r="Q48" s="438" t="s">
        <v>500</v>
      </c>
      <c r="R48" s="652">
        <v>3</v>
      </c>
      <c r="S48" s="568">
        <v>4</v>
      </c>
      <c r="T48" s="653">
        <v>3</v>
      </c>
      <c r="U48" s="652">
        <v>51</v>
      </c>
      <c r="V48" s="660">
        <v>70.1</v>
      </c>
      <c r="W48" s="653">
        <v>9.5</v>
      </c>
      <c r="X48" s="446"/>
      <c r="Y48" s="445"/>
      <c r="Z48" s="445"/>
      <c r="AA48" s="445"/>
      <c r="AB48" s="445"/>
      <c r="AC48" s="445"/>
      <c r="AD48" s="445"/>
      <c r="AE48" s="445"/>
      <c r="AF48" s="445"/>
      <c r="AG48" s="445"/>
      <c r="AH48" s="445"/>
      <c r="AI48" s="445"/>
      <c r="AJ48" s="445"/>
      <c r="AK48" s="445"/>
    </row>
    <row r="49" spans="1:37" s="453" customFormat="1" ht="13.5" customHeight="1">
      <c r="A49" s="4" t="s">
        <v>32</v>
      </c>
      <c r="B49" s="723"/>
      <c r="C49" s="727"/>
      <c r="D49" s="568"/>
      <c r="E49" s="568"/>
      <c r="F49" s="736"/>
      <c r="G49" s="457"/>
      <c r="H49" s="456"/>
      <c r="I49" s="760"/>
      <c r="J49" s="650"/>
      <c r="K49" s="651"/>
      <c r="L49" s="760"/>
      <c r="M49" s="592"/>
      <c r="N49" s="458"/>
      <c r="O49" s="573"/>
      <c r="P49" s="778"/>
      <c r="Q49" s="442" t="s">
        <v>529</v>
      </c>
      <c r="R49" s="652"/>
      <c r="S49" s="568"/>
      <c r="T49" s="653"/>
      <c r="U49" s="652"/>
      <c r="V49" s="568"/>
      <c r="W49" s="653"/>
      <c r="X49" s="5"/>
      <c r="Y49" s="567"/>
      <c r="Z49" s="567"/>
      <c r="AA49" s="567"/>
      <c r="AB49" s="445"/>
      <c r="AC49" s="445"/>
      <c r="AD49" s="445"/>
      <c r="AE49" s="445"/>
      <c r="AF49" s="445"/>
      <c r="AG49" s="445"/>
      <c r="AH49" s="445"/>
      <c r="AI49" s="445"/>
      <c r="AJ49" s="445"/>
      <c r="AK49" s="445"/>
    </row>
    <row r="50" spans="1:37" s="468" customFormat="1" ht="13.5" customHeight="1">
      <c r="A50" s="469">
        <f>+jaarplan!M6</f>
        <v>13.678571428571429</v>
      </c>
      <c r="B50" s="552"/>
      <c r="C50" s="553" t="s">
        <v>10</v>
      </c>
      <c r="D50" s="326">
        <f>+jaarplan!F6</f>
        <v>46</v>
      </c>
      <c r="E50" s="327"/>
      <c r="F50" s="737"/>
      <c r="G50" s="328">
        <f>+jaarplan!H6</f>
        <v>151</v>
      </c>
      <c r="H50" s="326"/>
      <c r="I50" s="761"/>
      <c r="J50" s="631">
        <f>+jaarplan!K6</f>
        <v>6</v>
      </c>
      <c r="K50" s="329"/>
      <c r="L50" s="761"/>
      <c r="M50" s="632">
        <f>+jaarplan!Z6</f>
        <v>3</v>
      </c>
      <c r="N50" s="330"/>
      <c r="O50" s="329"/>
      <c r="P50" s="779"/>
      <c r="Q50" s="331"/>
      <c r="R50" s="470"/>
      <c r="S50" s="471"/>
      <c r="T50" s="472"/>
      <c r="U50" s="470"/>
      <c r="V50" s="471"/>
      <c r="W50" s="472"/>
      <c r="X50" s="351" t="str">
        <f>+jaarplan!W6</f>
        <v>3X</v>
      </c>
      <c r="Y50" s="351" t="str">
        <f>+jaarplan!X6</f>
        <v>1,5H</v>
      </c>
      <c r="Z50" s="351" t="str">
        <f>+jaarplan!Y6</f>
        <v>2x</v>
      </c>
      <c r="AA50" s="351">
        <f>+jaarplan!Z6</f>
        <v>3</v>
      </c>
      <c r="AB50" s="567"/>
      <c r="AC50" s="567"/>
      <c r="AD50" s="567"/>
      <c r="AE50" s="567"/>
      <c r="AF50" s="567"/>
      <c r="AG50" s="567"/>
      <c r="AH50" s="567"/>
      <c r="AI50" s="567"/>
      <c r="AJ50" s="567"/>
      <c r="AK50" s="567"/>
    </row>
    <row r="51" spans="1:37" s="468" customFormat="1" ht="13.5" customHeight="1">
      <c r="A51" s="595">
        <f>+F51+I51+L51+P51</f>
        <v>0.6284722222222222</v>
      </c>
      <c r="B51" s="544"/>
      <c r="C51" s="553" t="s">
        <v>30</v>
      </c>
      <c r="D51" s="334">
        <f>+SUM(D36:D49)</f>
        <v>48</v>
      </c>
      <c r="E51" s="333"/>
      <c r="F51" s="738">
        <f>+SUM(F36:F49)</f>
        <v>0.16180555555555554</v>
      </c>
      <c r="G51" s="334">
        <f>+SUM(G36:G49)</f>
        <v>154</v>
      </c>
      <c r="H51" s="332"/>
      <c r="I51" s="596">
        <f>+SUM(I36:I49)</f>
        <v>0.23055555555555557</v>
      </c>
      <c r="J51" s="335">
        <f>+SUM(J36:J49)</f>
        <v>6</v>
      </c>
      <c r="K51" s="572"/>
      <c r="L51" s="596">
        <f>+SUM(L36:L49)</f>
        <v>0.09375</v>
      </c>
      <c r="M51" s="334">
        <f>SUM(M36:M49)</f>
        <v>3</v>
      </c>
      <c r="N51" s="35"/>
      <c r="O51" s="572"/>
      <c r="P51" s="774">
        <f>+SUM(P36:P49)</f>
        <v>0.1423611111111111</v>
      </c>
      <c r="Q51" s="336"/>
      <c r="R51" s="473">
        <f aca="true" t="shared" si="1" ref="R51:W51">IF(ISERROR(AVERAGE(R36:R49)),0,AVERAGE(R36:R49))</f>
        <v>3.142857142857143</v>
      </c>
      <c r="S51" s="474">
        <f t="shared" si="1"/>
        <v>3.7142857142857144</v>
      </c>
      <c r="T51" s="475">
        <f t="shared" si="1"/>
        <v>3.2857142857142856</v>
      </c>
      <c r="U51" s="473">
        <f t="shared" si="1"/>
        <v>55</v>
      </c>
      <c r="V51" s="515">
        <f t="shared" si="1"/>
        <v>70.84285714285714</v>
      </c>
      <c r="W51" s="514">
        <f t="shared" si="1"/>
        <v>7.785714285714286</v>
      </c>
      <c r="X51" s="344"/>
      <c r="Y51" s="363"/>
      <c r="Z51" s="363"/>
      <c r="AA51" s="363"/>
      <c r="AB51" s="567"/>
      <c r="AC51" s="567"/>
      <c r="AD51" s="567"/>
      <c r="AE51" s="567"/>
      <c r="AF51" s="567"/>
      <c r="AG51" s="567"/>
      <c r="AH51" s="567"/>
      <c r="AI51" s="567"/>
      <c r="AJ51" s="567"/>
      <c r="AK51" s="567"/>
    </row>
    <row r="52" spans="1:37" ht="13.5" customHeight="1">
      <c r="A52" s="4">
        <v>4</v>
      </c>
      <c r="B52" s="723" t="s">
        <v>2</v>
      </c>
      <c r="C52" s="724">
        <f>C48+1</f>
        <v>40133</v>
      </c>
      <c r="D52" s="634"/>
      <c r="E52" s="634"/>
      <c r="F52" s="734"/>
      <c r="G52" s="636">
        <v>13</v>
      </c>
      <c r="H52" s="637"/>
      <c r="I52" s="757">
        <v>0.024305555555555556</v>
      </c>
      <c r="J52" s="644"/>
      <c r="K52" s="645"/>
      <c r="L52" s="757"/>
      <c r="M52" s="577"/>
      <c r="N52" s="437"/>
      <c r="O52" s="464"/>
      <c r="P52" s="775"/>
      <c r="Q52" s="438"/>
      <c r="R52" s="347">
        <v>3</v>
      </c>
      <c r="S52" s="346">
        <v>4</v>
      </c>
      <c r="T52" s="349">
        <v>3</v>
      </c>
      <c r="U52" s="347">
        <v>55</v>
      </c>
      <c r="V52" s="346">
        <v>71.1</v>
      </c>
      <c r="W52" s="349">
        <v>8.5</v>
      </c>
      <c r="X52" s="434"/>
      <c r="Y52" s="434"/>
      <c r="Z52" s="434"/>
      <c r="AA52" s="434"/>
      <c r="AB52" s="363"/>
      <c r="AC52" s="363"/>
      <c r="AD52" s="363"/>
      <c r="AE52" s="363"/>
      <c r="AF52" s="363"/>
      <c r="AG52" s="363"/>
      <c r="AH52" s="363"/>
      <c r="AI52" s="363"/>
      <c r="AJ52" s="363"/>
      <c r="AK52" s="363"/>
    </row>
    <row r="53" spans="1:37" s="453" customFormat="1" ht="13.5" customHeight="1">
      <c r="A53" s="4"/>
      <c r="B53" s="725"/>
      <c r="C53" s="726"/>
      <c r="D53" s="594"/>
      <c r="E53" s="594"/>
      <c r="F53" s="731"/>
      <c r="G53" s="638"/>
      <c r="H53" s="639"/>
      <c r="I53" s="758"/>
      <c r="J53" s="646">
        <v>3</v>
      </c>
      <c r="K53" s="647"/>
      <c r="L53" s="758">
        <v>0.04513888888888889</v>
      </c>
      <c r="M53" s="582"/>
      <c r="N53" s="441"/>
      <c r="O53" s="465"/>
      <c r="P53" s="776"/>
      <c r="Q53" s="442"/>
      <c r="R53" s="652"/>
      <c r="S53" s="568"/>
      <c r="T53" s="653"/>
      <c r="U53" s="652"/>
      <c r="V53" s="568"/>
      <c r="W53" s="653"/>
      <c r="X53" s="446"/>
      <c r="Y53" s="445"/>
      <c r="Z53" s="445"/>
      <c r="AA53" s="445"/>
      <c r="AB53" s="445"/>
      <c r="AC53" s="445"/>
      <c r="AD53" s="445"/>
      <c r="AE53" s="445"/>
      <c r="AF53" s="445"/>
      <c r="AG53" s="445"/>
      <c r="AH53" s="445"/>
      <c r="AI53" s="445"/>
      <c r="AJ53" s="445"/>
      <c r="AK53" s="445"/>
    </row>
    <row r="54" spans="1:37" s="453" customFormat="1" ht="13.5" customHeight="1">
      <c r="A54" s="5"/>
      <c r="B54" s="740" t="s">
        <v>3</v>
      </c>
      <c r="C54" s="741">
        <f>C52+1</f>
        <v>40134</v>
      </c>
      <c r="D54" s="634"/>
      <c r="E54" s="634"/>
      <c r="F54" s="734"/>
      <c r="G54" s="636">
        <v>13</v>
      </c>
      <c r="H54" s="637"/>
      <c r="I54" s="757">
        <v>0.024305555555555556</v>
      </c>
      <c r="J54" s="648"/>
      <c r="K54" s="645"/>
      <c r="L54" s="757"/>
      <c r="M54" s="584"/>
      <c r="N54" s="437"/>
      <c r="O54" s="464"/>
      <c r="P54" s="777"/>
      <c r="Q54" s="438"/>
      <c r="R54" s="654">
        <v>3</v>
      </c>
      <c r="S54" s="655">
        <v>4</v>
      </c>
      <c r="T54" s="656">
        <v>3</v>
      </c>
      <c r="U54" s="654">
        <v>56</v>
      </c>
      <c r="V54" s="655">
        <v>71</v>
      </c>
      <c r="W54" s="656">
        <v>6.5</v>
      </c>
      <c r="X54" s="446"/>
      <c r="Y54" s="445"/>
      <c r="Z54" s="445"/>
      <c r="AA54" s="445"/>
      <c r="AB54" s="445"/>
      <c r="AC54" s="445"/>
      <c r="AD54" s="445"/>
      <c r="AE54" s="445"/>
      <c r="AF54" s="445"/>
      <c r="AG54" s="445"/>
      <c r="AH54" s="445"/>
      <c r="AI54" s="445"/>
      <c r="AJ54" s="445"/>
      <c r="AK54" s="445"/>
    </row>
    <row r="55" spans="1:37" s="453" customFormat="1" ht="13.5" customHeight="1">
      <c r="A55" s="5" t="s">
        <v>31</v>
      </c>
      <c r="B55" s="744"/>
      <c r="C55" s="743"/>
      <c r="D55" s="594">
        <v>13</v>
      </c>
      <c r="E55" s="594"/>
      <c r="F55" s="731">
        <v>0.04722222222222222</v>
      </c>
      <c r="G55" s="638"/>
      <c r="H55" s="639"/>
      <c r="I55" s="758"/>
      <c r="J55" s="646"/>
      <c r="K55" s="647"/>
      <c r="L55" s="758"/>
      <c r="M55" s="582"/>
      <c r="N55" s="441"/>
      <c r="O55" s="465"/>
      <c r="P55" s="776"/>
      <c r="Q55" s="442"/>
      <c r="R55" s="657"/>
      <c r="S55" s="658"/>
      <c r="T55" s="659"/>
      <c r="U55" s="657"/>
      <c r="V55" s="658"/>
      <c r="W55" s="659"/>
      <c r="X55" s="434"/>
      <c r="Y55" s="434"/>
      <c r="Z55" s="434"/>
      <c r="AA55" s="434"/>
      <c r="AB55" s="445"/>
      <c r="AC55" s="445"/>
      <c r="AD55" s="445"/>
      <c r="AE55" s="445"/>
      <c r="AF55" s="445"/>
      <c r="AG55" s="445"/>
      <c r="AH55" s="445"/>
      <c r="AI55" s="445"/>
      <c r="AJ55" s="445"/>
      <c r="AK55" s="445"/>
    </row>
    <row r="56" spans="1:37" s="453" customFormat="1" ht="13.5" customHeight="1">
      <c r="A56" s="5"/>
      <c r="B56" s="723" t="s">
        <v>4</v>
      </c>
      <c r="C56" s="727">
        <f>C54+1</f>
        <v>40135</v>
      </c>
      <c r="D56" s="634"/>
      <c r="E56" s="634"/>
      <c r="F56" s="734"/>
      <c r="G56" s="636">
        <v>13</v>
      </c>
      <c r="H56" s="637"/>
      <c r="I56" s="757">
        <v>0.024305555555555556</v>
      </c>
      <c r="J56" s="648"/>
      <c r="K56" s="645"/>
      <c r="L56" s="757"/>
      <c r="M56" s="584"/>
      <c r="N56" s="437"/>
      <c r="O56" s="464"/>
      <c r="P56" s="777"/>
      <c r="Q56" s="438"/>
      <c r="R56" s="652">
        <v>2</v>
      </c>
      <c r="S56" s="568">
        <v>2</v>
      </c>
      <c r="T56" s="653">
        <v>2</v>
      </c>
      <c r="U56" s="652">
        <v>52</v>
      </c>
      <c r="V56" s="568">
        <v>70.2</v>
      </c>
      <c r="W56" s="653">
        <v>8.5</v>
      </c>
      <c r="X56" s="344"/>
      <c r="Y56" s="351"/>
      <c r="Z56" s="351"/>
      <c r="AA56" s="351"/>
      <c r="AB56" s="445"/>
      <c r="AC56" s="445"/>
      <c r="AD56" s="445"/>
      <c r="AE56" s="445"/>
      <c r="AF56" s="445"/>
      <c r="AG56" s="445"/>
      <c r="AH56" s="445"/>
      <c r="AI56" s="445"/>
      <c r="AJ56" s="445"/>
      <c r="AK56" s="445"/>
    </row>
    <row r="57" spans="1:37" s="453" customFormat="1" ht="13.5" customHeight="1">
      <c r="A57" s="5"/>
      <c r="B57" s="725"/>
      <c r="C57" s="728"/>
      <c r="D57" s="594"/>
      <c r="E57" s="594"/>
      <c r="F57" s="731"/>
      <c r="G57" s="638"/>
      <c r="H57" s="803">
        <v>30</v>
      </c>
      <c r="I57" s="758"/>
      <c r="J57" s="646"/>
      <c r="K57" s="647"/>
      <c r="L57" s="758"/>
      <c r="M57" s="582"/>
      <c r="N57" s="441"/>
      <c r="O57" s="465"/>
      <c r="P57" s="776"/>
      <c r="Q57" s="442" t="s">
        <v>548</v>
      </c>
      <c r="R57" s="652"/>
      <c r="S57" s="568"/>
      <c r="T57" s="653"/>
      <c r="U57" s="652"/>
      <c r="V57" s="568"/>
      <c r="W57" s="653"/>
      <c r="X57" s="344"/>
      <c r="Y57" s="351"/>
      <c r="Z57" s="351"/>
      <c r="AA57" s="351"/>
      <c r="AB57" s="445"/>
      <c r="AC57" s="445"/>
      <c r="AD57" s="445"/>
      <c r="AE57" s="445"/>
      <c r="AF57" s="445"/>
      <c r="AG57" s="445"/>
      <c r="AH57" s="445"/>
      <c r="AI57" s="445"/>
      <c r="AJ57" s="445"/>
      <c r="AK57" s="445"/>
    </row>
    <row r="58" spans="1:37" s="453" customFormat="1" ht="13.5" customHeight="1">
      <c r="A58" s="5"/>
      <c r="B58" s="740" t="s">
        <v>5</v>
      </c>
      <c r="C58" s="741">
        <f>C56+1</f>
        <v>40136</v>
      </c>
      <c r="D58" s="634"/>
      <c r="E58" s="634"/>
      <c r="F58" s="734"/>
      <c r="G58" s="636">
        <v>13</v>
      </c>
      <c r="H58" s="637"/>
      <c r="I58" s="757">
        <v>0.024305555555555556</v>
      </c>
      <c r="J58" s="648"/>
      <c r="K58" s="645"/>
      <c r="L58" s="757"/>
      <c r="M58" s="584"/>
      <c r="N58" s="437"/>
      <c r="O58" s="464"/>
      <c r="P58" s="777"/>
      <c r="Q58" s="438"/>
      <c r="R58" s="654">
        <v>3</v>
      </c>
      <c r="S58" s="655">
        <v>3</v>
      </c>
      <c r="T58" s="656">
        <v>3</v>
      </c>
      <c r="U58" s="654">
        <v>53</v>
      </c>
      <c r="V58" s="655">
        <v>71.1</v>
      </c>
      <c r="W58" s="656">
        <v>9</v>
      </c>
      <c r="X58" s="434"/>
      <c r="Y58" s="434"/>
      <c r="Z58" s="434"/>
      <c r="AA58" s="434"/>
      <c r="AB58" s="445"/>
      <c r="AC58" s="445"/>
      <c r="AD58" s="445"/>
      <c r="AE58" s="445"/>
      <c r="AF58" s="445"/>
      <c r="AG58" s="445"/>
      <c r="AH58" s="445"/>
      <c r="AI58" s="445"/>
      <c r="AJ58" s="445"/>
      <c r="AK58" s="445"/>
    </row>
    <row r="59" spans="1:37" s="453" customFormat="1" ht="13.5" customHeight="1">
      <c r="A59" s="5" t="str">
        <f>+jaarplan!E7</f>
        <v>taper</v>
      </c>
      <c r="B59" s="744"/>
      <c r="C59" s="743"/>
      <c r="D59" s="594"/>
      <c r="E59" s="594"/>
      <c r="F59" s="731"/>
      <c r="G59" s="638"/>
      <c r="H59" s="639"/>
      <c r="I59" s="758"/>
      <c r="J59" s="646"/>
      <c r="K59" s="647"/>
      <c r="L59" s="758"/>
      <c r="M59" s="582">
        <v>1</v>
      </c>
      <c r="N59" s="441"/>
      <c r="O59" s="465"/>
      <c r="P59" s="776">
        <v>0.07291666666666667</v>
      </c>
      <c r="Q59" s="442"/>
      <c r="R59" s="657"/>
      <c r="S59" s="658"/>
      <c r="T59" s="659"/>
      <c r="U59" s="657"/>
      <c r="V59" s="658"/>
      <c r="W59" s="659"/>
      <c r="X59" s="446"/>
      <c r="Y59" s="445"/>
      <c r="Z59" s="445"/>
      <c r="AA59" s="445"/>
      <c r="AB59" s="445"/>
      <c r="AC59" s="445"/>
      <c r="AD59" s="445"/>
      <c r="AE59" s="445"/>
      <c r="AF59" s="445"/>
      <c r="AG59" s="445"/>
      <c r="AH59" s="445"/>
      <c r="AI59" s="445"/>
      <c r="AJ59" s="445"/>
      <c r="AK59" s="445"/>
    </row>
    <row r="60" spans="1:37" s="453" customFormat="1" ht="13.5" customHeight="1">
      <c r="A60" s="5"/>
      <c r="B60" s="723" t="s">
        <v>6</v>
      </c>
      <c r="C60" s="727">
        <f>C58+1</f>
        <v>40137</v>
      </c>
      <c r="D60" s="634">
        <v>12.5</v>
      </c>
      <c r="E60" s="634"/>
      <c r="F60" s="734">
        <v>0.04097222222222222</v>
      </c>
      <c r="G60" s="636"/>
      <c r="H60" s="637"/>
      <c r="I60" s="757"/>
      <c r="J60" s="648"/>
      <c r="K60" s="645"/>
      <c r="L60" s="757"/>
      <c r="M60" s="584"/>
      <c r="N60" s="437"/>
      <c r="O60" s="464"/>
      <c r="P60" s="777"/>
      <c r="Q60" s="438"/>
      <c r="R60" s="652">
        <v>4</v>
      </c>
      <c r="S60" s="568">
        <v>4</v>
      </c>
      <c r="T60" s="653">
        <v>4</v>
      </c>
      <c r="U60" s="652">
        <v>54</v>
      </c>
      <c r="V60" s="568">
        <v>70.6</v>
      </c>
      <c r="W60" s="653">
        <v>8</v>
      </c>
      <c r="X60" s="446"/>
      <c r="Y60" s="445"/>
      <c r="Z60" s="445"/>
      <c r="AA60" s="445"/>
      <c r="AB60" s="445"/>
      <c r="AC60" s="445"/>
      <c r="AD60" s="445"/>
      <c r="AE60" s="445"/>
      <c r="AF60" s="445"/>
      <c r="AG60" s="445"/>
      <c r="AH60" s="445"/>
      <c r="AI60" s="445"/>
      <c r="AJ60" s="445"/>
      <c r="AK60" s="445"/>
    </row>
    <row r="61" spans="1:37" s="453" customFormat="1" ht="13.5" customHeight="1">
      <c r="A61" s="5"/>
      <c r="B61" s="725"/>
      <c r="C61" s="728"/>
      <c r="D61" s="594"/>
      <c r="E61" s="594"/>
      <c r="F61" s="731"/>
      <c r="G61" s="638"/>
      <c r="H61" s="639"/>
      <c r="I61" s="758"/>
      <c r="J61" s="646">
        <v>3</v>
      </c>
      <c r="K61" s="647"/>
      <c r="L61" s="758">
        <v>0.041666666666666664</v>
      </c>
      <c r="M61" s="582"/>
      <c r="N61" s="441"/>
      <c r="O61" s="465"/>
      <c r="P61" s="776"/>
      <c r="Q61" s="442"/>
      <c r="R61" s="652"/>
      <c r="S61" s="568"/>
      <c r="T61" s="653"/>
      <c r="U61" s="652"/>
      <c r="V61" s="568"/>
      <c r="W61" s="653"/>
      <c r="X61" s="446"/>
      <c r="Y61" s="445"/>
      <c r="Z61" s="445"/>
      <c r="AA61" s="445"/>
      <c r="AB61" s="445"/>
      <c r="AC61" s="445"/>
      <c r="AD61" s="445"/>
      <c r="AE61" s="445"/>
      <c r="AF61" s="445"/>
      <c r="AG61" s="445"/>
      <c r="AH61" s="445"/>
      <c r="AI61" s="445"/>
      <c r="AJ61" s="445"/>
      <c r="AK61" s="445"/>
    </row>
    <row r="62" spans="1:37" s="453" customFormat="1" ht="13.5" customHeight="1">
      <c r="A62" s="7"/>
      <c r="B62" s="723" t="s">
        <v>7</v>
      </c>
      <c r="C62" s="727">
        <f>C60+1</f>
        <v>40138</v>
      </c>
      <c r="D62" s="634"/>
      <c r="E62" s="634"/>
      <c r="F62" s="734"/>
      <c r="G62" s="640"/>
      <c r="H62" s="641"/>
      <c r="I62" s="757"/>
      <c r="J62" s="648"/>
      <c r="K62" s="645"/>
      <c r="L62" s="757"/>
      <c r="M62" s="584"/>
      <c r="N62" s="437"/>
      <c r="O62" s="464"/>
      <c r="P62" s="777"/>
      <c r="Q62" s="438" t="s">
        <v>545</v>
      </c>
      <c r="R62" s="654"/>
      <c r="S62" s="655"/>
      <c r="T62" s="656"/>
      <c r="U62" s="654">
        <v>55</v>
      </c>
      <c r="V62" s="655">
        <v>70.4</v>
      </c>
      <c r="W62" s="656">
        <v>7</v>
      </c>
      <c r="X62" s="446"/>
      <c r="Y62" s="445"/>
      <c r="Z62" s="445"/>
      <c r="AA62" s="445"/>
      <c r="AB62" s="445"/>
      <c r="AC62" s="445"/>
      <c r="AD62" s="445"/>
      <c r="AE62" s="445"/>
      <c r="AF62" s="445"/>
      <c r="AG62" s="445"/>
      <c r="AH62" s="445"/>
      <c r="AI62" s="445"/>
      <c r="AJ62" s="445"/>
      <c r="AK62" s="445"/>
    </row>
    <row r="63" spans="1:37" s="453" customFormat="1" ht="13.5" customHeight="1">
      <c r="A63" s="7"/>
      <c r="B63" s="725"/>
      <c r="C63" s="728"/>
      <c r="D63" s="594"/>
      <c r="E63" s="594"/>
      <c r="F63" s="731"/>
      <c r="G63" s="642"/>
      <c r="H63" s="643"/>
      <c r="I63" s="758"/>
      <c r="J63" s="646"/>
      <c r="K63" s="647"/>
      <c r="L63" s="758"/>
      <c r="M63" s="582"/>
      <c r="N63" s="441"/>
      <c r="O63" s="465"/>
      <c r="P63" s="776"/>
      <c r="Q63" s="442"/>
      <c r="R63" s="657"/>
      <c r="S63" s="658"/>
      <c r="T63" s="659"/>
      <c r="U63" s="657"/>
      <c r="V63" s="658"/>
      <c r="W63" s="659"/>
      <c r="X63" s="446"/>
      <c r="Y63" s="445"/>
      <c r="Z63" s="445"/>
      <c r="AA63" s="445"/>
      <c r="AB63" s="445"/>
      <c r="AC63" s="445"/>
      <c r="AD63" s="445"/>
      <c r="AE63" s="445"/>
      <c r="AF63" s="445"/>
      <c r="AG63" s="445"/>
      <c r="AH63" s="445"/>
      <c r="AI63" s="445"/>
      <c r="AJ63" s="445"/>
      <c r="AK63" s="445"/>
    </row>
    <row r="64" spans="2:37" s="453" customFormat="1" ht="13.5" customHeight="1">
      <c r="B64" s="723" t="s">
        <v>8</v>
      </c>
      <c r="C64" s="727">
        <f>C62+1</f>
        <v>40139</v>
      </c>
      <c r="D64" s="635">
        <v>19.3</v>
      </c>
      <c r="E64" s="635"/>
      <c r="F64" s="735">
        <v>0.05625</v>
      </c>
      <c r="G64" s="636"/>
      <c r="H64" s="637"/>
      <c r="I64" s="759"/>
      <c r="J64" s="644"/>
      <c r="K64" s="649"/>
      <c r="L64" s="759"/>
      <c r="M64" s="577"/>
      <c r="N64" s="437"/>
      <c r="O64" s="464"/>
      <c r="P64" s="775"/>
      <c r="Q64" s="438" t="s">
        <v>488</v>
      </c>
      <c r="R64" s="652">
        <v>3</v>
      </c>
      <c r="S64" s="568">
        <v>3</v>
      </c>
      <c r="T64" s="653">
        <v>3</v>
      </c>
      <c r="U64" s="652">
        <v>56</v>
      </c>
      <c r="V64" s="660">
        <v>70.8</v>
      </c>
      <c r="W64" s="653">
        <v>9</v>
      </c>
      <c r="X64" s="446"/>
      <c r="Y64" s="445"/>
      <c r="Z64" s="445"/>
      <c r="AA64" s="445"/>
      <c r="AB64" s="445"/>
      <c r="AC64" s="445"/>
      <c r="AD64" s="445"/>
      <c r="AE64" s="445"/>
      <c r="AF64" s="445"/>
      <c r="AG64" s="445"/>
      <c r="AH64" s="445"/>
      <c r="AI64" s="445"/>
      <c r="AJ64" s="445"/>
      <c r="AK64" s="445"/>
    </row>
    <row r="65" spans="1:37" s="453" customFormat="1" ht="13.5" customHeight="1">
      <c r="A65" s="4" t="s">
        <v>32</v>
      </c>
      <c r="B65" s="723"/>
      <c r="C65" s="727"/>
      <c r="D65" s="568"/>
      <c r="E65" s="568"/>
      <c r="F65" s="736"/>
      <c r="G65" s="590">
        <v>50</v>
      </c>
      <c r="H65" s="456"/>
      <c r="I65" s="760">
        <v>0.07291666666666667</v>
      </c>
      <c r="J65" s="650"/>
      <c r="K65" s="651"/>
      <c r="L65" s="760"/>
      <c r="M65" s="592"/>
      <c r="N65" s="458"/>
      <c r="O65" s="573"/>
      <c r="P65" s="778"/>
      <c r="Q65" s="442"/>
      <c r="R65" s="652"/>
      <c r="S65" s="568"/>
      <c r="T65" s="653"/>
      <c r="U65" s="652"/>
      <c r="V65" s="568"/>
      <c r="W65" s="653"/>
      <c r="X65" s="5"/>
      <c r="Y65" s="567"/>
      <c r="Z65" s="567"/>
      <c r="AA65" s="567"/>
      <c r="AB65" s="445"/>
      <c r="AC65" s="445"/>
      <c r="AD65" s="445"/>
      <c r="AE65" s="445"/>
      <c r="AF65" s="445"/>
      <c r="AG65" s="445"/>
      <c r="AH65" s="445"/>
      <c r="AI65" s="445"/>
      <c r="AJ65" s="445"/>
      <c r="AK65" s="445"/>
    </row>
    <row r="66" spans="1:37" s="468" customFormat="1" ht="13.5" customHeight="1">
      <c r="A66" s="469">
        <f>+jaarplan!M7</f>
        <v>10.357142857142858</v>
      </c>
      <c r="B66" s="552"/>
      <c r="C66" s="553" t="s">
        <v>10</v>
      </c>
      <c r="D66" s="326">
        <f>+jaarplan!F7</f>
        <v>41</v>
      </c>
      <c r="E66" s="327"/>
      <c r="F66" s="737"/>
      <c r="G66" s="328">
        <f>+jaarplan!H7</f>
        <v>124</v>
      </c>
      <c r="H66" s="326"/>
      <c r="I66" s="761"/>
      <c r="J66" s="631">
        <f>+jaarplan!K7</f>
        <v>6</v>
      </c>
      <c r="K66" s="329"/>
      <c r="L66" s="761"/>
      <c r="M66" s="632">
        <f>+jaarplan!Z7</f>
        <v>1</v>
      </c>
      <c r="N66" s="330"/>
      <c r="O66" s="329"/>
      <c r="P66" s="779"/>
      <c r="Q66" s="331"/>
      <c r="R66" s="470"/>
      <c r="S66" s="471"/>
      <c r="T66" s="472"/>
      <c r="U66" s="470"/>
      <c r="V66" s="471"/>
      <c r="W66" s="472"/>
      <c r="X66" s="351" t="str">
        <f>+jaarplan!W7</f>
        <v>3x</v>
      </c>
      <c r="Y66" s="351" t="str">
        <f>+jaarplan!X7</f>
        <v>1,5H</v>
      </c>
      <c r="Z66" s="351" t="str">
        <f>+jaarplan!Y7</f>
        <v>2x</v>
      </c>
      <c r="AA66" s="351">
        <f>+jaarplan!Z7</f>
        <v>1</v>
      </c>
      <c r="AB66" s="567"/>
      <c r="AC66" s="567"/>
      <c r="AD66" s="567"/>
      <c r="AE66" s="567"/>
      <c r="AF66" s="567"/>
      <c r="AG66" s="567"/>
      <c r="AH66" s="567"/>
      <c r="AI66" s="567"/>
      <c r="AJ66" s="567"/>
      <c r="AK66" s="567"/>
    </row>
    <row r="67" spans="1:37" s="468" customFormat="1" ht="13.5" customHeight="1">
      <c r="A67" s="595">
        <f>+F67+I67+L67+P67</f>
        <v>0.4743055555555556</v>
      </c>
      <c r="B67" s="544"/>
      <c r="C67" s="553" t="s">
        <v>30</v>
      </c>
      <c r="D67" s="334">
        <f>+SUM(D52:D65)</f>
        <v>44.8</v>
      </c>
      <c r="E67" s="333"/>
      <c r="F67" s="738">
        <f>+SUM(F52:F65)</f>
        <v>0.14444444444444443</v>
      </c>
      <c r="G67" s="334">
        <f>+SUM(G52:G65)</f>
        <v>102</v>
      </c>
      <c r="H67" s="332"/>
      <c r="I67" s="596">
        <f>+SUM(I52:I65)</f>
        <v>0.1701388888888889</v>
      </c>
      <c r="J67" s="335">
        <f>+SUM(J52:J65)</f>
        <v>6</v>
      </c>
      <c r="K67" s="572"/>
      <c r="L67" s="596">
        <f>+SUM(L52:L65)</f>
        <v>0.08680555555555555</v>
      </c>
      <c r="M67" s="334">
        <f>SUM(M52:M65)</f>
        <v>1</v>
      </c>
      <c r="N67" s="35"/>
      <c r="O67" s="572"/>
      <c r="P67" s="774">
        <f>+SUM(P52:P65)</f>
        <v>0.07291666666666667</v>
      </c>
      <c r="Q67" s="336"/>
      <c r="R67" s="473">
        <f aca="true" t="shared" si="2" ref="R67:W67">IF(ISERROR(AVERAGE(R52:R65)),0,AVERAGE(R52:R65))</f>
        <v>3</v>
      </c>
      <c r="S67" s="474">
        <f t="shared" si="2"/>
        <v>3.3333333333333335</v>
      </c>
      <c r="T67" s="475">
        <f t="shared" si="2"/>
        <v>3</v>
      </c>
      <c r="U67" s="473">
        <f t="shared" si="2"/>
        <v>54.42857142857143</v>
      </c>
      <c r="V67" s="515">
        <f t="shared" si="2"/>
        <v>70.74285714285715</v>
      </c>
      <c r="W67" s="514">
        <f t="shared" si="2"/>
        <v>8.071428571428571</v>
      </c>
      <c r="X67" s="344"/>
      <c r="Y67" s="363"/>
      <c r="Z67" s="363"/>
      <c r="AA67" s="363"/>
      <c r="AB67" s="567"/>
      <c r="AC67" s="567"/>
      <c r="AD67" s="567"/>
      <c r="AE67" s="567"/>
      <c r="AF67" s="567"/>
      <c r="AG67" s="567"/>
      <c r="AH67" s="567"/>
      <c r="AI67" s="567"/>
      <c r="AJ67" s="567"/>
      <c r="AK67" s="567"/>
    </row>
    <row r="68" spans="1:37" s="453" customFormat="1" ht="13.5" customHeight="1">
      <c r="A68" s="4">
        <v>5</v>
      </c>
      <c r="B68" s="740" t="s">
        <v>2</v>
      </c>
      <c r="C68" s="805">
        <f>+C64+1</f>
        <v>40140</v>
      </c>
      <c r="D68" s="634"/>
      <c r="E68" s="634"/>
      <c r="F68" s="734"/>
      <c r="G68" s="636">
        <v>13</v>
      </c>
      <c r="H68" s="637"/>
      <c r="I68" s="757">
        <v>0.024305555555555556</v>
      </c>
      <c r="J68" s="644"/>
      <c r="K68" s="645"/>
      <c r="L68" s="757"/>
      <c r="M68" s="577"/>
      <c r="N68" s="437"/>
      <c r="O68" s="464"/>
      <c r="P68" s="775"/>
      <c r="Q68" s="438"/>
      <c r="R68" s="347">
        <v>2</v>
      </c>
      <c r="S68" s="346">
        <v>3</v>
      </c>
      <c r="T68" s="349">
        <v>3</v>
      </c>
      <c r="U68" s="347">
        <v>57</v>
      </c>
      <c r="V68" s="346">
        <v>70.6</v>
      </c>
      <c r="W68" s="349">
        <v>8.5</v>
      </c>
      <c r="X68" s="446"/>
      <c r="Y68" s="445"/>
      <c r="Z68" s="445"/>
      <c r="AA68" s="445"/>
      <c r="AB68" s="445"/>
      <c r="AC68" s="445"/>
      <c r="AD68" s="445"/>
      <c r="AE68" s="445"/>
      <c r="AF68" s="445"/>
      <c r="AG68" s="445"/>
      <c r="AH68" s="445"/>
      <c r="AI68" s="445"/>
      <c r="AJ68" s="445"/>
      <c r="AK68" s="445"/>
    </row>
    <row r="69" spans="1:37" s="453" customFormat="1" ht="13.5" customHeight="1">
      <c r="A69" s="4"/>
      <c r="B69" s="744"/>
      <c r="C69" s="806"/>
      <c r="D69" s="594"/>
      <c r="E69" s="594"/>
      <c r="F69" s="731"/>
      <c r="G69" s="638"/>
      <c r="H69" s="639"/>
      <c r="I69" s="758"/>
      <c r="J69" s="646">
        <v>3</v>
      </c>
      <c r="K69" s="647"/>
      <c r="L69" s="758">
        <v>0.04513888888888889</v>
      </c>
      <c r="M69" s="582">
        <v>1</v>
      </c>
      <c r="N69" s="441"/>
      <c r="O69" s="465"/>
      <c r="P69" s="776">
        <v>0.041666666666666664</v>
      </c>
      <c r="Q69" s="442"/>
      <c r="R69" s="652"/>
      <c r="S69" s="568"/>
      <c r="T69" s="653"/>
      <c r="U69" s="652"/>
      <c r="V69" s="568"/>
      <c r="W69" s="653"/>
      <c r="X69" s="446"/>
      <c r="Y69" s="445"/>
      <c r="Z69" s="445"/>
      <c r="AA69" s="445"/>
      <c r="AB69" s="445"/>
      <c r="AC69" s="445"/>
      <c r="AD69" s="445"/>
      <c r="AE69" s="445"/>
      <c r="AF69" s="445"/>
      <c r="AG69" s="445"/>
      <c r="AH69" s="445"/>
      <c r="AI69" s="445"/>
      <c r="AJ69" s="445"/>
      <c r="AK69" s="445"/>
    </row>
    <row r="70" spans="1:37" s="453" customFormat="1" ht="13.5" customHeight="1">
      <c r="A70" s="5"/>
      <c r="B70" s="723" t="s">
        <v>3</v>
      </c>
      <c r="C70" s="727">
        <f>C68+1</f>
        <v>40141</v>
      </c>
      <c r="D70" s="634"/>
      <c r="E70" s="634"/>
      <c r="F70" s="734"/>
      <c r="G70" s="636">
        <v>13</v>
      </c>
      <c r="H70" s="637"/>
      <c r="I70" s="757">
        <v>0.024305555555555556</v>
      </c>
      <c r="J70" s="648"/>
      <c r="K70" s="645"/>
      <c r="L70" s="757"/>
      <c r="M70" s="584"/>
      <c r="N70" s="437"/>
      <c r="O70" s="464"/>
      <c r="P70" s="777"/>
      <c r="Q70" s="438"/>
      <c r="R70" s="654">
        <v>3</v>
      </c>
      <c r="S70" s="655">
        <v>3</v>
      </c>
      <c r="T70" s="656">
        <v>3</v>
      </c>
      <c r="U70" s="654">
        <v>57</v>
      </c>
      <c r="V70" s="655">
        <v>71.3</v>
      </c>
      <c r="W70" s="656">
        <v>7</v>
      </c>
      <c r="X70" s="446"/>
      <c r="Y70" s="445"/>
      <c r="Z70" s="445"/>
      <c r="AA70" s="445"/>
      <c r="AB70" s="445"/>
      <c r="AC70" s="445"/>
      <c r="AD70" s="445"/>
      <c r="AE70" s="445"/>
      <c r="AF70" s="445"/>
      <c r="AG70" s="445"/>
      <c r="AH70" s="445"/>
      <c r="AI70" s="445"/>
      <c r="AJ70" s="445"/>
      <c r="AK70" s="445"/>
    </row>
    <row r="71" spans="1:37" s="453" customFormat="1" ht="13.5" customHeight="1">
      <c r="A71" s="5" t="s">
        <v>31</v>
      </c>
      <c r="B71" s="725"/>
      <c r="C71" s="728"/>
      <c r="D71" s="594">
        <v>11.2</v>
      </c>
      <c r="E71" s="594"/>
      <c r="F71" s="731">
        <v>0.04027777777777778</v>
      </c>
      <c r="G71" s="638"/>
      <c r="H71" s="639"/>
      <c r="I71" s="758"/>
      <c r="J71" s="646"/>
      <c r="K71" s="647"/>
      <c r="L71" s="758"/>
      <c r="M71" s="582"/>
      <c r="N71" s="441"/>
      <c r="O71" s="465"/>
      <c r="P71" s="776"/>
      <c r="Q71" s="442"/>
      <c r="R71" s="657"/>
      <c r="S71" s="658"/>
      <c r="T71" s="659"/>
      <c r="U71" s="657"/>
      <c r="V71" s="658"/>
      <c r="W71" s="659"/>
      <c r="X71" s="446"/>
      <c r="Y71" s="445"/>
      <c r="Z71" s="445"/>
      <c r="AA71" s="445"/>
      <c r="AB71" s="445"/>
      <c r="AC71" s="445"/>
      <c r="AD71" s="445"/>
      <c r="AE71" s="445"/>
      <c r="AF71" s="445"/>
      <c r="AG71" s="445"/>
      <c r="AH71" s="445"/>
      <c r="AI71" s="445"/>
      <c r="AJ71" s="445"/>
      <c r="AK71" s="445"/>
    </row>
    <row r="72" spans="1:37" s="453" customFormat="1" ht="13.5" customHeight="1">
      <c r="A72" s="5"/>
      <c r="B72" s="740" t="s">
        <v>4</v>
      </c>
      <c r="C72" s="741">
        <f>C70+1</f>
        <v>40142</v>
      </c>
      <c r="D72" s="634"/>
      <c r="E72" s="634"/>
      <c r="F72" s="734"/>
      <c r="G72" s="636">
        <v>13</v>
      </c>
      <c r="H72" s="637"/>
      <c r="I72" s="757">
        <v>0.024305555555555556</v>
      </c>
      <c r="J72" s="648"/>
      <c r="K72" s="645"/>
      <c r="L72" s="757"/>
      <c r="M72" s="584"/>
      <c r="N72" s="437"/>
      <c r="O72" s="464"/>
      <c r="P72" s="777"/>
      <c r="Q72" s="438"/>
      <c r="R72" s="652">
        <v>3</v>
      </c>
      <c r="S72" s="568">
        <v>4</v>
      </c>
      <c r="T72" s="653">
        <v>3</v>
      </c>
      <c r="U72" s="652">
        <v>52</v>
      </c>
      <c r="V72" s="568">
        <v>71.4</v>
      </c>
      <c r="W72" s="653">
        <v>9</v>
      </c>
      <c r="X72" s="446"/>
      <c r="Y72" s="445"/>
      <c r="Z72" s="445"/>
      <c r="AA72" s="445"/>
      <c r="AB72" s="445"/>
      <c r="AC72" s="445"/>
      <c r="AD72" s="445"/>
      <c r="AE72" s="445"/>
      <c r="AF72" s="445"/>
      <c r="AG72" s="445"/>
      <c r="AH72" s="445"/>
      <c r="AI72" s="445"/>
      <c r="AJ72" s="445"/>
      <c r="AK72" s="445"/>
    </row>
    <row r="73" spans="1:37" s="453" customFormat="1" ht="13.5" customHeight="1">
      <c r="A73" s="5"/>
      <c r="B73" s="744"/>
      <c r="C73" s="743"/>
      <c r="D73" s="594"/>
      <c r="E73" s="594"/>
      <c r="F73" s="731"/>
      <c r="G73" s="638"/>
      <c r="H73" s="639"/>
      <c r="I73" s="758"/>
      <c r="J73" s="646"/>
      <c r="K73" s="647"/>
      <c r="L73" s="758"/>
      <c r="M73" s="582">
        <v>1</v>
      </c>
      <c r="N73" s="441"/>
      <c r="O73" s="465"/>
      <c r="P73" s="776">
        <v>0.06944444444444443</v>
      </c>
      <c r="Q73" s="442"/>
      <c r="R73" s="652"/>
      <c r="S73" s="568"/>
      <c r="T73" s="653"/>
      <c r="U73" s="652"/>
      <c r="V73" s="568"/>
      <c r="W73" s="653"/>
      <c r="X73" s="446"/>
      <c r="Y73" s="445"/>
      <c r="Z73" s="445"/>
      <c r="AA73" s="445"/>
      <c r="AB73" s="445"/>
      <c r="AC73" s="445"/>
      <c r="AD73" s="445"/>
      <c r="AE73" s="445"/>
      <c r="AF73" s="445"/>
      <c r="AG73" s="445"/>
      <c r="AH73" s="445"/>
      <c r="AI73" s="445"/>
      <c r="AJ73" s="445"/>
      <c r="AK73" s="445"/>
    </row>
    <row r="74" spans="1:37" s="453" customFormat="1" ht="13.5" customHeight="1">
      <c r="A74" s="5"/>
      <c r="B74" s="723" t="s">
        <v>5</v>
      </c>
      <c r="C74" s="727">
        <f>C72+1</f>
        <v>40143</v>
      </c>
      <c r="D74" s="634"/>
      <c r="E74" s="634"/>
      <c r="F74" s="734"/>
      <c r="G74" s="636">
        <v>13</v>
      </c>
      <c r="H74" s="637"/>
      <c r="I74" s="757">
        <v>0.024305555555555556</v>
      </c>
      <c r="J74" s="648"/>
      <c r="K74" s="645"/>
      <c r="L74" s="757"/>
      <c r="M74" s="584"/>
      <c r="N74" s="437"/>
      <c r="O74" s="464"/>
      <c r="P74" s="777"/>
      <c r="Q74" s="438"/>
      <c r="R74" s="654">
        <v>2</v>
      </c>
      <c r="S74" s="655">
        <v>4</v>
      </c>
      <c r="T74" s="656">
        <v>3</v>
      </c>
      <c r="U74" s="654">
        <v>49</v>
      </c>
      <c r="V74" s="655">
        <v>70.3</v>
      </c>
      <c r="W74" s="656">
        <v>8</v>
      </c>
      <c r="X74" s="446"/>
      <c r="Y74" s="445"/>
      <c r="Z74" s="445"/>
      <c r="AA74" s="445"/>
      <c r="AB74" s="445"/>
      <c r="AC74" s="445"/>
      <c r="AD74" s="445"/>
      <c r="AE74" s="445"/>
      <c r="AF74" s="445"/>
      <c r="AG74" s="445"/>
      <c r="AH74" s="445"/>
      <c r="AI74" s="445"/>
      <c r="AJ74" s="445"/>
      <c r="AK74" s="445"/>
    </row>
    <row r="75" spans="1:37" s="453" customFormat="1" ht="13.5" customHeight="1">
      <c r="A75" s="5" t="str">
        <f>+jaarplan!E8</f>
        <v>fitness</v>
      </c>
      <c r="B75" s="808"/>
      <c r="C75" s="728"/>
      <c r="D75" s="594"/>
      <c r="E75" s="594"/>
      <c r="F75" s="731"/>
      <c r="G75" s="638">
        <v>30</v>
      </c>
      <c r="H75" s="639"/>
      <c r="I75" s="758">
        <v>0.03819444444444444</v>
      </c>
      <c r="J75" s="646"/>
      <c r="K75" s="647"/>
      <c r="L75" s="758"/>
      <c r="M75" s="582">
        <v>1</v>
      </c>
      <c r="N75" s="441"/>
      <c r="O75" s="465"/>
      <c r="P75" s="776">
        <v>0.027777777777777776</v>
      </c>
      <c r="Q75" s="442"/>
      <c r="R75" s="657"/>
      <c r="S75" s="658"/>
      <c r="T75" s="659"/>
      <c r="U75" s="657"/>
      <c r="V75" s="658"/>
      <c r="W75" s="659"/>
      <c r="X75" s="446"/>
      <c r="Y75" s="445"/>
      <c r="Z75" s="445"/>
      <c r="AA75" s="445"/>
      <c r="AB75" s="445"/>
      <c r="AC75" s="445"/>
      <c r="AD75" s="445"/>
      <c r="AE75" s="445"/>
      <c r="AF75" s="445"/>
      <c r="AG75" s="445"/>
      <c r="AH75" s="445"/>
      <c r="AI75" s="445"/>
      <c r="AJ75" s="445"/>
      <c r="AK75" s="445"/>
    </row>
    <row r="76" spans="1:37" s="453" customFormat="1" ht="13.5" customHeight="1">
      <c r="A76" s="5"/>
      <c r="B76" s="723" t="s">
        <v>6</v>
      </c>
      <c r="C76" s="727">
        <f>C74+1</f>
        <v>40144</v>
      </c>
      <c r="D76" s="634"/>
      <c r="E76" s="634"/>
      <c r="F76" s="734"/>
      <c r="G76" s="636">
        <v>13</v>
      </c>
      <c r="H76" s="637"/>
      <c r="I76" s="757">
        <v>0.024305555555555556</v>
      </c>
      <c r="J76" s="648"/>
      <c r="K76" s="645"/>
      <c r="L76" s="757"/>
      <c r="M76" s="584"/>
      <c r="N76" s="437"/>
      <c r="O76" s="464"/>
      <c r="P76" s="777"/>
      <c r="Q76" s="438"/>
      <c r="R76" s="652">
        <v>2</v>
      </c>
      <c r="S76" s="568">
        <v>3</v>
      </c>
      <c r="T76" s="653">
        <v>3</v>
      </c>
      <c r="U76" s="652">
        <v>51</v>
      </c>
      <c r="V76" s="568">
        <v>70.4</v>
      </c>
      <c r="W76" s="653">
        <v>8</v>
      </c>
      <c r="X76" s="446"/>
      <c r="Y76" s="445"/>
      <c r="Z76" s="445"/>
      <c r="AA76" s="445"/>
      <c r="AB76" s="445"/>
      <c r="AC76" s="445"/>
      <c r="AD76" s="445"/>
      <c r="AE76" s="445"/>
      <c r="AF76" s="445"/>
      <c r="AG76" s="445"/>
      <c r="AH76" s="445"/>
      <c r="AI76" s="445"/>
      <c r="AJ76" s="445"/>
      <c r="AK76" s="445"/>
    </row>
    <row r="77" spans="1:37" s="453" customFormat="1" ht="13.5" customHeight="1">
      <c r="A77" s="5"/>
      <c r="B77" s="725"/>
      <c r="C77" s="728"/>
      <c r="D77" s="594"/>
      <c r="E77" s="594"/>
      <c r="F77" s="731"/>
      <c r="G77" s="638"/>
      <c r="H77" s="639"/>
      <c r="I77" s="758"/>
      <c r="J77" s="646"/>
      <c r="K77" s="647"/>
      <c r="L77" s="758"/>
      <c r="M77" s="582">
        <v>1</v>
      </c>
      <c r="N77" s="441"/>
      <c r="O77" s="465"/>
      <c r="P77" s="776">
        <v>0.034722222222222224</v>
      </c>
      <c r="Q77" s="442"/>
      <c r="R77" s="652"/>
      <c r="S77" s="568"/>
      <c r="T77" s="653"/>
      <c r="U77" s="652"/>
      <c r="V77" s="568"/>
      <c r="W77" s="653"/>
      <c r="X77" s="446"/>
      <c r="Y77" s="445"/>
      <c r="Z77" s="445"/>
      <c r="AA77" s="445"/>
      <c r="AB77" s="445"/>
      <c r="AC77" s="445"/>
      <c r="AD77" s="445"/>
      <c r="AE77" s="445"/>
      <c r="AF77" s="445"/>
      <c r="AG77" s="445"/>
      <c r="AH77" s="445"/>
      <c r="AI77" s="445"/>
      <c r="AJ77" s="445"/>
      <c r="AK77" s="445"/>
    </row>
    <row r="78" spans="1:37" s="453" customFormat="1" ht="13.5" customHeight="1">
      <c r="A78" s="7"/>
      <c r="B78" s="723" t="s">
        <v>7</v>
      </c>
      <c r="C78" s="727">
        <f>C76+1</f>
        <v>40145</v>
      </c>
      <c r="D78" s="634"/>
      <c r="E78" s="634"/>
      <c r="F78" s="734"/>
      <c r="G78" s="640">
        <v>30</v>
      </c>
      <c r="H78" s="641"/>
      <c r="I78" s="757">
        <v>0.041666666666666664</v>
      </c>
      <c r="J78" s="648">
        <v>3</v>
      </c>
      <c r="K78" s="645"/>
      <c r="L78" s="757">
        <v>0.041666666666666664</v>
      </c>
      <c r="M78" s="584"/>
      <c r="N78" s="437"/>
      <c r="O78" s="464"/>
      <c r="P78" s="777"/>
      <c r="Q78" s="438"/>
      <c r="R78" s="654">
        <v>3</v>
      </c>
      <c r="S78" s="655">
        <v>4</v>
      </c>
      <c r="T78" s="656">
        <v>4</v>
      </c>
      <c r="U78" s="654">
        <v>55</v>
      </c>
      <c r="V78" s="655">
        <v>71.3</v>
      </c>
      <c r="W78" s="656">
        <v>9</v>
      </c>
      <c r="X78" s="446"/>
      <c r="Y78" s="445"/>
      <c r="Z78" s="445"/>
      <c r="AA78" s="445"/>
      <c r="AB78" s="445"/>
      <c r="AC78" s="445"/>
      <c r="AD78" s="445"/>
      <c r="AE78" s="445"/>
      <c r="AF78" s="445"/>
      <c r="AG78" s="445"/>
      <c r="AH78" s="445"/>
      <c r="AI78" s="445"/>
      <c r="AJ78" s="445"/>
      <c r="AK78" s="445"/>
    </row>
    <row r="79" spans="1:37" s="453" customFormat="1" ht="13.5" customHeight="1">
      <c r="A79" s="7"/>
      <c r="B79" s="725"/>
      <c r="C79" s="728"/>
      <c r="D79" s="594"/>
      <c r="E79" s="594"/>
      <c r="F79" s="731"/>
      <c r="G79" s="642"/>
      <c r="H79" s="643"/>
      <c r="I79" s="758"/>
      <c r="J79" s="646"/>
      <c r="K79" s="647"/>
      <c r="L79" s="758"/>
      <c r="M79" s="582"/>
      <c r="N79" s="441"/>
      <c r="O79" s="465"/>
      <c r="P79" s="776"/>
      <c r="Q79" s="442"/>
      <c r="R79" s="657"/>
      <c r="S79" s="658"/>
      <c r="T79" s="659"/>
      <c r="U79" s="657"/>
      <c r="V79" s="658"/>
      <c r="W79" s="659"/>
      <c r="X79" s="446"/>
      <c r="Y79" s="445"/>
      <c r="Z79" s="445"/>
      <c r="AA79" s="445"/>
      <c r="AB79" s="445"/>
      <c r="AC79" s="445"/>
      <c r="AD79" s="445"/>
      <c r="AE79" s="445"/>
      <c r="AF79" s="445"/>
      <c r="AG79" s="445"/>
      <c r="AH79" s="445"/>
      <c r="AI79" s="445"/>
      <c r="AJ79" s="445"/>
      <c r="AK79" s="445"/>
    </row>
    <row r="80" spans="1:37" s="453" customFormat="1" ht="13.5" customHeight="1">
      <c r="A80" s="5"/>
      <c r="B80" s="723" t="s">
        <v>8</v>
      </c>
      <c r="C80" s="727">
        <f>C78+1</f>
        <v>40146</v>
      </c>
      <c r="D80" s="635">
        <v>14</v>
      </c>
      <c r="E80" s="635"/>
      <c r="F80" s="735">
        <v>0.04513888888888889</v>
      </c>
      <c r="G80" s="636"/>
      <c r="H80" s="637"/>
      <c r="I80" s="759"/>
      <c r="J80" s="644"/>
      <c r="K80" s="649"/>
      <c r="L80" s="759"/>
      <c r="M80" s="577"/>
      <c r="N80" s="437"/>
      <c r="O80" s="464"/>
      <c r="P80" s="775"/>
      <c r="Q80" s="438" t="s">
        <v>501</v>
      </c>
      <c r="R80" s="652">
        <v>3</v>
      </c>
      <c r="S80" s="568">
        <v>3</v>
      </c>
      <c r="T80" s="653">
        <v>3</v>
      </c>
      <c r="U80" s="652">
        <v>52</v>
      </c>
      <c r="V80" s="660">
        <v>71.8</v>
      </c>
      <c r="W80" s="653">
        <v>8.5</v>
      </c>
      <c r="X80" s="446"/>
      <c r="Y80" s="445"/>
      <c r="Z80" s="445"/>
      <c r="AA80" s="445"/>
      <c r="AB80" s="445"/>
      <c r="AC80" s="445"/>
      <c r="AD80" s="445"/>
      <c r="AE80" s="445"/>
      <c r="AF80" s="445"/>
      <c r="AG80" s="445"/>
      <c r="AH80" s="445"/>
      <c r="AI80" s="445"/>
      <c r="AJ80" s="445"/>
      <c r="AK80" s="445"/>
    </row>
    <row r="81" spans="1:37" s="453" customFormat="1" ht="13.5" customHeight="1">
      <c r="A81" s="4" t="s">
        <v>32</v>
      </c>
      <c r="B81" s="723"/>
      <c r="C81" s="727"/>
      <c r="D81" s="568"/>
      <c r="E81" s="568"/>
      <c r="F81" s="736"/>
      <c r="G81" s="457"/>
      <c r="H81" s="456"/>
      <c r="I81" s="760"/>
      <c r="J81" s="650"/>
      <c r="K81" s="651"/>
      <c r="L81" s="760"/>
      <c r="M81" s="592"/>
      <c r="N81" s="458"/>
      <c r="O81" s="573"/>
      <c r="P81" s="778"/>
      <c r="Q81" s="442" t="s">
        <v>503</v>
      </c>
      <c r="R81" s="652"/>
      <c r="S81" s="568"/>
      <c r="T81" s="653"/>
      <c r="U81" s="652"/>
      <c r="V81" s="568"/>
      <c r="W81" s="653"/>
      <c r="X81" s="446"/>
      <c r="Y81" s="445"/>
      <c r="Z81" s="445"/>
      <c r="AA81" s="445"/>
      <c r="AB81" s="445"/>
      <c r="AC81" s="445"/>
      <c r="AD81" s="445"/>
      <c r="AE81" s="445"/>
      <c r="AF81" s="445"/>
      <c r="AG81" s="445"/>
      <c r="AH81" s="445"/>
      <c r="AI81" s="445"/>
      <c r="AJ81" s="445"/>
      <c r="AK81" s="445"/>
    </row>
    <row r="82" spans="1:37" s="468" customFormat="1" ht="13.5" customHeight="1">
      <c r="A82" s="469">
        <f>+jaarplan!M8</f>
        <v>12.892857142857142</v>
      </c>
      <c r="B82" s="549"/>
      <c r="C82" s="550" t="s">
        <v>9</v>
      </c>
      <c r="D82" s="326">
        <f>+jaarplan!F8</f>
        <v>26</v>
      </c>
      <c r="E82" s="327"/>
      <c r="F82" s="737"/>
      <c r="G82" s="328">
        <f>+jaarplan!H8</f>
        <v>141</v>
      </c>
      <c r="H82" s="326"/>
      <c r="I82" s="756"/>
      <c r="J82" s="329">
        <f>+jaarplan!K8</f>
        <v>6</v>
      </c>
      <c r="K82" s="329"/>
      <c r="L82" s="765"/>
      <c r="M82" s="574">
        <f>+jaarplan!Z8</f>
        <v>4</v>
      </c>
      <c r="N82" s="330"/>
      <c r="O82" s="329"/>
      <c r="P82" s="773"/>
      <c r="Q82" s="331"/>
      <c r="R82" s="470"/>
      <c r="S82" s="471"/>
      <c r="T82" s="472"/>
      <c r="U82" s="470"/>
      <c r="V82" s="471"/>
      <c r="W82" s="472"/>
      <c r="X82" s="351" t="str">
        <f>+jaarplan!W8</f>
        <v>2x</v>
      </c>
      <c r="Y82" s="351" t="str">
        <f>+jaarplan!X8</f>
        <v>1,5h</v>
      </c>
      <c r="Z82" s="351" t="str">
        <f>+jaarplan!Y8</f>
        <v>2x</v>
      </c>
      <c r="AA82" s="351">
        <f>+jaarplan!Z8</f>
        <v>4</v>
      </c>
      <c r="AB82" s="567"/>
      <c r="AC82" s="567"/>
      <c r="AD82" s="567"/>
      <c r="AE82" s="567"/>
      <c r="AF82" s="567"/>
      <c r="AG82" s="567"/>
      <c r="AH82" s="567"/>
      <c r="AI82" s="567"/>
      <c r="AJ82" s="567"/>
      <c r="AK82" s="567"/>
    </row>
    <row r="83" spans="1:37" s="2" customFormat="1" ht="13.5" customHeight="1">
      <c r="A83" s="595">
        <f>+F83+I83+L83+P83</f>
        <v>0.5472222222222223</v>
      </c>
      <c r="B83" s="544"/>
      <c r="C83" s="551" t="s">
        <v>30</v>
      </c>
      <c r="D83" s="334">
        <f>+SUM(D68:D81)</f>
        <v>25.2</v>
      </c>
      <c r="E83" s="333"/>
      <c r="F83" s="738">
        <f>+SUM(F68:F81)</f>
        <v>0.08541666666666667</v>
      </c>
      <c r="G83" s="334">
        <f>+SUM(G68:G81)</f>
        <v>125</v>
      </c>
      <c r="H83" s="332"/>
      <c r="I83" s="596">
        <f>+SUM(I68:I81)</f>
        <v>0.20138888888888887</v>
      </c>
      <c r="J83" s="335">
        <f>+SUM(J68:J81)</f>
        <v>6</v>
      </c>
      <c r="K83" s="572"/>
      <c r="L83" s="596">
        <f>+SUM(L68:L81)</f>
        <v>0.08680555555555555</v>
      </c>
      <c r="M83" s="334">
        <f>SUM(M68:M81)</f>
        <v>4</v>
      </c>
      <c r="N83" s="35"/>
      <c r="O83" s="572"/>
      <c r="P83" s="774">
        <f>+SUM(P68:P81)</f>
        <v>0.1736111111111111</v>
      </c>
      <c r="Q83" s="336"/>
      <c r="R83" s="473">
        <f aca="true" t="shared" si="3" ref="R83:W83">IF(ISERROR(AVERAGE(R68:R81)),0,AVERAGE(R68:R81))</f>
        <v>2.5714285714285716</v>
      </c>
      <c r="S83" s="474">
        <f t="shared" si="3"/>
        <v>3.4285714285714284</v>
      </c>
      <c r="T83" s="475">
        <f t="shared" si="3"/>
        <v>3.142857142857143</v>
      </c>
      <c r="U83" s="473">
        <f t="shared" si="3"/>
        <v>53.285714285714285</v>
      </c>
      <c r="V83" s="515">
        <f t="shared" si="3"/>
        <v>71.01428571428572</v>
      </c>
      <c r="W83" s="514">
        <f t="shared" si="3"/>
        <v>8.285714285714286</v>
      </c>
      <c r="X83" s="1"/>
      <c r="Y83" s="402"/>
      <c r="Z83" s="402"/>
      <c r="AA83" s="402"/>
      <c r="AB83" s="402"/>
      <c r="AC83" s="402"/>
      <c r="AD83" s="402"/>
      <c r="AE83" s="402"/>
      <c r="AF83" s="402"/>
      <c r="AG83" s="402"/>
      <c r="AH83" s="402"/>
      <c r="AI83" s="402"/>
      <c r="AJ83" s="402"/>
      <c r="AK83" s="402"/>
    </row>
    <row r="84" spans="1:37" s="453" customFormat="1" ht="13.5" customHeight="1">
      <c r="A84" s="4">
        <v>6</v>
      </c>
      <c r="B84" s="723" t="s">
        <v>2</v>
      </c>
      <c r="C84" s="724">
        <f>C80+1</f>
        <v>40147</v>
      </c>
      <c r="D84" s="634"/>
      <c r="E84" s="634"/>
      <c r="F84" s="734"/>
      <c r="G84" s="636">
        <v>13</v>
      </c>
      <c r="H84" s="637"/>
      <c r="I84" s="757">
        <v>0.024305555555555556</v>
      </c>
      <c r="J84" s="644"/>
      <c r="K84" s="645"/>
      <c r="L84" s="757"/>
      <c r="M84" s="577"/>
      <c r="N84" s="437"/>
      <c r="O84" s="464"/>
      <c r="P84" s="775"/>
      <c r="Q84" s="438"/>
      <c r="R84" s="347"/>
      <c r="S84" s="346"/>
      <c r="T84" s="349"/>
      <c r="U84" s="347">
        <v>54</v>
      </c>
      <c r="V84" s="346">
        <v>71.4</v>
      </c>
      <c r="W84" s="349">
        <v>8.5</v>
      </c>
      <c r="X84" s="446"/>
      <c r="Y84" s="445"/>
      <c r="Z84" s="445"/>
      <c r="AA84" s="445"/>
      <c r="AB84" s="445"/>
      <c r="AC84" s="445"/>
      <c r="AD84" s="445"/>
      <c r="AE84" s="445"/>
      <c r="AF84" s="445"/>
      <c r="AG84" s="445"/>
      <c r="AH84" s="445"/>
      <c r="AI84" s="445"/>
      <c r="AJ84" s="445"/>
      <c r="AK84" s="445"/>
    </row>
    <row r="85" spans="1:37" s="453" customFormat="1" ht="13.5" customHeight="1">
      <c r="A85" s="4"/>
      <c r="B85" s="725"/>
      <c r="C85" s="726"/>
      <c r="D85" s="594"/>
      <c r="E85" s="594"/>
      <c r="F85" s="731"/>
      <c r="G85" s="638"/>
      <c r="H85" s="639"/>
      <c r="I85" s="758"/>
      <c r="J85" s="646"/>
      <c r="K85" s="647"/>
      <c r="L85" s="758"/>
      <c r="M85" s="582"/>
      <c r="N85" s="441"/>
      <c r="O85" s="465"/>
      <c r="P85" s="776"/>
      <c r="Q85" s="442"/>
      <c r="R85" s="652"/>
      <c r="S85" s="568"/>
      <c r="T85" s="653"/>
      <c r="U85" s="652"/>
      <c r="V85" s="568"/>
      <c r="W85" s="653"/>
      <c r="X85" s="446"/>
      <c r="Y85" s="445"/>
      <c r="Z85" s="445"/>
      <c r="AA85" s="445"/>
      <c r="AB85" s="445"/>
      <c r="AC85" s="445"/>
      <c r="AD85" s="445"/>
      <c r="AE85" s="445"/>
      <c r="AF85" s="445"/>
      <c r="AG85" s="445"/>
      <c r="AH85" s="445"/>
      <c r="AI85" s="445"/>
      <c r="AJ85" s="445"/>
      <c r="AK85" s="445"/>
    </row>
    <row r="86" spans="1:37" s="453" customFormat="1" ht="13.5" customHeight="1">
      <c r="A86" s="5"/>
      <c r="B86" s="723" t="s">
        <v>3</v>
      </c>
      <c r="C86" s="727">
        <f>C84+1</f>
        <v>40148</v>
      </c>
      <c r="D86" s="634"/>
      <c r="E86" s="634"/>
      <c r="F86" s="734"/>
      <c r="G86" s="636">
        <v>13</v>
      </c>
      <c r="H86" s="637"/>
      <c r="I86" s="757">
        <v>0.024305555555555556</v>
      </c>
      <c r="J86" s="648"/>
      <c r="K86" s="645"/>
      <c r="L86" s="757"/>
      <c r="M86" s="584"/>
      <c r="N86" s="437"/>
      <c r="O86" s="464"/>
      <c r="P86" s="777"/>
      <c r="Q86" s="438"/>
      <c r="R86" s="654">
        <v>3</v>
      </c>
      <c r="S86" s="655">
        <v>3</v>
      </c>
      <c r="T86" s="656">
        <v>3</v>
      </c>
      <c r="U86" s="654">
        <v>53</v>
      </c>
      <c r="V86" s="655">
        <v>71.6</v>
      </c>
      <c r="W86" s="656">
        <v>8.5</v>
      </c>
      <c r="X86" s="446"/>
      <c r="Y86" s="445"/>
      <c r="Z86" s="445"/>
      <c r="AA86" s="445"/>
      <c r="AB86" s="445"/>
      <c r="AC86" s="445"/>
      <c r="AD86" s="445"/>
      <c r="AE86" s="445"/>
      <c r="AF86" s="445"/>
      <c r="AG86" s="445"/>
      <c r="AH86" s="445"/>
      <c r="AI86" s="445"/>
      <c r="AJ86" s="445"/>
      <c r="AK86" s="445"/>
    </row>
    <row r="87" spans="1:37" s="453" customFormat="1" ht="13.5" customHeight="1">
      <c r="A87" s="5" t="s">
        <v>31</v>
      </c>
      <c r="B87" s="725"/>
      <c r="C87" s="728"/>
      <c r="D87" s="594">
        <v>8</v>
      </c>
      <c r="E87" s="594" t="s">
        <v>395</v>
      </c>
      <c r="F87" s="731">
        <v>0.027777777777777776</v>
      </c>
      <c r="G87" s="638"/>
      <c r="H87" s="639"/>
      <c r="I87" s="758"/>
      <c r="J87" s="646"/>
      <c r="K87" s="647"/>
      <c r="L87" s="758"/>
      <c r="M87" s="582"/>
      <c r="N87" s="441"/>
      <c r="O87" s="465"/>
      <c r="P87" s="776"/>
      <c r="Q87" s="442"/>
      <c r="R87" s="657"/>
      <c r="S87" s="658"/>
      <c r="T87" s="659"/>
      <c r="U87" s="657"/>
      <c r="V87" s="658"/>
      <c r="W87" s="659"/>
      <c r="X87" s="446"/>
      <c r="Y87" s="445"/>
      <c r="Z87" s="445"/>
      <c r="AA87" s="445"/>
      <c r="AB87" s="445"/>
      <c r="AC87" s="445"/>
      <c r="AD87" s="445"/>
      <c r="AE87" s="445"/>
      <c r="AF87" s="445"/>
      <c r="AG87" s="445"/>
      <c r="AH87" s="445"/>
      <c r="AI87" s="445"/>
      <c r="AJ87" s="445"/>
      <c r="AK87" s="445"/>
    </row>
    <row r="88" spans="1:37" s="453" customFormat="1" ht="13.5" customHeight="1">
      <c r="A88" s="5"/>
      <c r="B88" s="723" t="s">
        <v>4</v>
      </c>
      <c r="C88" s="727">
        <f>C86+1</f>
        <v>40149</v>
      </c>
      <c r="D88" s="634"/>
      <c r="E88" s="634"/>
      <c r="F88" s="734"/>
      <c r="G88" s="636">
        <v>13</v>
      </c>
      <c r="H88" s="637"/>
      <c r="I88" s="757">
        <v>0.024305555555555556</v>
      </c>
      <c r="J88" s="648"/>
      <c r="K88" s="645"/>
      <c r="L88" s="757"/>
      <c r="M88" s="584"/>
      <c r="N88" s="437"/>
      <c r="O88" s="464"/>
      <c r="P88" s="777"/>
      <c r="Q88" s="438"/>
      <c r="R88" s="652">
        <v>3</v>
      </c>
      <c r="S88" s="568">
        <v>4</v>
      </c>
      <c r="T88" s="653">
        <v>4</v>
      </c>
      <c r="U88" s="652">
        <v>53</v>
      </c>
      <c r="V88" s="568">
        <v>71.2</v>
      </c>
      <c r="W88" s="653">
        <v>8.5</v>
      </c>
      <c r="X88" s="446"/>
      <c r="Y88" s="445"/>
      <c r="Z88" s="445"/>
      <c r="AA88" s="445"/>
      <c r="AB88" s="445"/>
      <c r="AC88" s="445"/>
      <c r="AD88" s="445"/>
      <c r="AE88" s="445"/>
      <c r="AF88" s="445"/>
      <c r="AG88" s="445"/>
      <c r="AH88" s="445"/>
      <c r="AI88" s="445"/>
      <c r="AJ88" s="445"/>
      <c r="AK88" s="445"/>
    </row>
    <row r="89" spans="1:37" s="453" customFormat="1" ht="13.5" customHeight="1">
      <c r="A89" s="5"/>
      <c r="B89" s="725"/>
      <c r="C89" s="728"/>
      <c r="D89" s="594"/>
      <c r="E89" s="594"/>
      <c r="F89" s="731"/>
      <c r="G89" s="638"/>
      <c r="H89" s="639"/>
      <c r="I89" s="758"/>
      <c r="J89" s="646"/>
      <c r="K89" s="647"/>
      <c r="L89" s="758"/>
      <c r="M89" s="582">
        <v>1</v>
      </c>
      <c r="N89" s="441"/>
      <c r="O89" s="465"/>
      <c r="P89" s="776">
        <v>0.0625</v>
      </c>
      <c r="Q89" s="442"/>
      <c r="R89" s="652"/>
      <c r="S89" s="568"/>
      <c r="T89" s="653"/>
      <c r="U89" s="652"/>
      <c r="V89" s="568"/>
      <c r="W89" s="653"/>
      <c r="X89" s="446"/>
      <c r="Y89" s="445"/>
      <c r="Z89" s="445"/>
      <c r="AA89" s="445"/>
      <c r="AB89" s="445"/>
      <c r="AC89" s="445"/>
      <c r="AD89" s="445"/>
      <c r="AE89" s="445"/>
      <c r="AF89" s="445"/>
      <c r="AG89" s="445"/>
      <c r="AH89" s="445"/>
      <c r="AI89" s="445"/>
      <c r="AJ89" s="445"/>
      <c r="AK89" s="445"/>
    </row>
    <row r="90" spans="1:37" s="453" customFormat="1" ht="13.5" customHeight="1">
      <c r="A90" s="5"/>
      <c r="B90" s="740" t="s">
        <v>5</v>
      </c>
      <c r="C90" s="741">
        <f>C88+1</f>
        <v>40150</v>
      </c>
      <c r="D90" s="634"/>
      <c r="E90" s="634"/>
      <c r="F90" s="734"/>
      <c r="G90" s="636"/>
      <c r="H90" s="637"/>
      <c r="I90" s="757"/>
      <c r="J90" s="648">
        <v>3</v>
      </c>
      <c r="K90" s="645"/>
      <c r="L90" s="757">
        <v>0.041666666666666664</v>
      </c>
      <c r="M90" s="584"/>
      <c r="N90" s="437"/>
      <c r="O90" s="464"/>
      <c r="P90" s="777"/>
      <c r="Q90" s="438"/>
      <c r="R90" s="654">
        <v>3</v>
      </c>
      <c r="S90" s="655">
        <v>3</v>
      </c>
      <c r="T90" s="656">
        <v>3</v>
      </c>
      <c r="U90" s="654">
        <v>56</v>
      </c>
      <c r="V90" s="655">
        <v>71.1</v>
      </c>
      <c r="W90" s="656">
        <v>7</v>
      </c>
      <c r="X90" s="446"/>
      <c r="Y90" s="445"/>
      <c r="Z90" s="445"/>
      <c r="AA90" s="445"/>
      <c r="AB90" s="445"/>
      <c r="AC90" s="445"/>
      <c r="AD90" s="445"/>
      <c r="AE90" s="445"/>
      <c r="AF90" s="445"/>
      <c r="AG90" s="445"/>
      <c r="AH90" s="445"/>
      <c r="AI90" s="445"/>
      <c r="AJ90" s="445"/>
      <c r="AK90" s="445"/>
    </row>
    <row r="91" spans="1:37" s="453" customFormat="1" ht="13.5" customHeight="1">
      <c r="A91" s="5" t="str">
        <f>+jaarplan!E9</f>
        <v>RUST</v>
      </c>
      <c r="B91" s="744"/>
      <c r="C91" s="743"/>
      <c r="D91" s="594"/>
      <c r="E91" s="594"/>
      <c r="F91" s="731"/>
      <c r="G91" s="638"/>
      <c r="H91" s="639"/>
      <c r="I91" s="758"/>
      <c r="J91" s="646"/>
      <c r="K91" s="647"/>
      <c r="L91" s="758"/>
      <c r="M91" s="582"/>
      <c r="N91" s="441"/>
      <c r="O91" s="465"/>
      <c r="P91" s="776"/>
      <c r="Q91" s="442"/>
      <c r="R91" s="657"/>
      <c r="S91" s="658"/>
      <c r="T91" s="659"/>
      <c r="U91" s="657"/>
      <c r="V91" s="658"/>
      <c r="W91" s="659"/>
      <c r="X91" s="446"/>
      <c r="Y91" s="445"/>
      <c r="Z91" s="445"/>
      <c r="AA91" s="445"/>
      <c r="AB91" s="445"/>
      <c r="AC91" s="445"/>
      <c r="AD91" s="445"/>
      <c r="AE91" s="445"/>
      <c r="AF91" s="445"/>
      <c r="AG91" s="445"/>
      <c r="AH91" s="445"/>
      <c r="AI91" s="445"/>
      <c r="AJ91" s="445"/>
      <c r="AK91" s="445"/>
    </row>
    <row r="92" spans="1:37" s="453" customFormat="1" ht="13.5" customHeight="1">
      <c r="A92" s="5"/>
      <c r="B92" s="740" t="s">
        <v>6</v>
      </c>
      <c r="C92" s="741">
        <f>C90+1</f>
        <v>40151</v>
      </c>
      <c r="D92" s="634"/>
      <c r="E92" s="634"/>
      <c r="F92" s="734"/>
      <c r="G92" s="636">
        <v>20</v>
      </c>
      <c r="H92" s="637" t="s">
        <v>395</v>
      </c>
      <c r="I92" s="757">
        <v>0.027777777777777776</v>
      </c>
      <c r="J92" s="648"/>
      <c r="K92" s="645"/>
      <c r="L92" s="757"/>
      <c r="M92" s="584"/>
      <c r="N92" s="437"/>
      <c r="O92" s="464"/>
      <c r="P92" s="777">
        <v>0.020833333333333332</v>
      </c>
      <c r="Q92" s="438"/>
      <c r="R92" s="652">
        <v>3</v>
      </c>
      <c r="S92" s="568">
        <v>4</v>
      </c>
      <c r="T92" s="653">
        <v>3</v>
      </c>
      <c r="U92" s="652">
        <v>56</v>
      </c>
      <c r="V92" s="568">
        <v>70.6</v>
      </c>
      <c r="W92" s="653">
        <v>8</v>
      </c>
      <c r="X92" s="446"/>
      <c r="Y92" s="445"/>
      <c r="Z92" s="445"/>
      <c r="AA92" s="445"/>
      <c r="AB92" s="445"/>
      <c r="AC92" s="445"/>
      <c r="AD92" s="445"/>
      <c r="AE92" s="445"/>
      <c r="AF92" s="445"/>
      <c r="AG92" s="445"/>
      <c r="AH92" s="445"/>
      <c r="AI92" s="445"/>
      <c r="AJ92" s="445"/>
      <c r="AK92" s="445"/>
    </row>
    <row r="93" spans="1:37" s="453" customFormat="1" ht="13.5" customHeight="1">
      <c r="A93" s="5"/>
      <c r="B93" s="744"/>
      <c r="C93" s="743"/>
      <c r="D93" s="594"/>
      <c r="E93" s="594"/>
      <c r="F93" s="731"/>
      <c r="G93" s="638">
        <v>13</v>
      </c>
      <c r="H93" s="639"/>
      <c r="I93" s="758">
        <v>0.024305555555555556</v>
      </c>
      <c r="J93" s="646"/>
      <c r="K93" s="647"/>
      <c r="L93" s="758"/>
      <c r="M93" s="582"/>
      <c r="N93" s="441"/>
      <c r="O93" s="465"/>
      <c r="P93" s="776"/>
      <c r="Q93" s="442"/>
      <c r="R93" s="652"/>
      <c r="S93" s="568"/>
      <c r="T93" s="653"/>
      <c r="U93" s="652"/>
      <c r="V93" s="568"/>
      <c r="W93" s="653"/>
      <c r="X93" s="446"/>
      <c r="Y93" s="445"/>
      <c r="Z93" s="445"/>
      <c r="AA93" s="445"/>
      <c r="AB93" s="445"/>
      <c r="AC93" s="445"/>
      <c r="AD93" s="445"/>
      <c r="AE93" s="445"/>
      <c r="AF93" s="445"/>
      <c r="AG93" s="445"/>
      <c r="AH93" s="445"/>
      <c r="AI93" s="445"/>
      <c r="AJ93" s="445"/>
      <c r="AK93" s="445"/>
    </row>
    <row r="94" spans="1:37" s="453" customFormat="1" ht="13.5" customHeight="1">
      <c r="A94" s="7"/>
      <c r="B94" s="723" t="s">
        <v>7</v>
      </c>
      <c r="C94" s="727">
        <f>C92+1</f>
        <v>40152</v>
      </c>
      <c r="D94" s="634"/>
      <c r="E94" s="634"/>
      <c r="F94" s="734"/>
      <c r="G94" s="640"/>
      <c r="H94" s="641"/>
      <c r="I94" s="757"/>
      <c r="J94" s="648"/>
      <c r="K94" s="645"/>
      <c r="L94" s="757"/>
      <c r="M94" s="584"/>
      <c r="N94" s="437"/>
      <c r="O94" s="464"/>
      <c r="P94" s="777"/>
      <c r="Q94" s="438"/>
      <c r="R94" s="654">
        <v>3</v>
      </c>
      <c r="S94" s="655">
        <v>4</v>
      </c>
      <c r="T94" s="656">
        <v>4</v>
      </c>
      <c r="U94" s="654">
        <v>54</v>
      </c>
      <c r="V94" s="655">
        <v>71.3</v>
      </c>
      <c r="W94" s="656">
        <v>7</v>
      </c>
      <c r="X94" s="446"/>
      <c r="Y94" s="445"/>
      <c r="Z94" s="445"/>
      <c r="AA94" s="445"/>
      <c r="AB94" s="445"/>
      <c r="AC94" s="445"/>
      <c r="AD94" s="445"/>
      <c r="AE94" s="445"/>
      <c r="AF94" s="445"/>
      <c r="AG94" s="445"/>
      <c r="AH94" s="445"/>
      <c r="AI94" s="445"/>
      <c r="AJ94" s="445"/>
      <c r="AK94" s="445"/>
    </row>
    <row r="95" spans="1:37" s="453" customFormat="1" ht="13.5" customHeight="1">
      <c r="A95" s="7"/>
      <c r="B95" s="725"/>
      <c r="C95" s="728"/>
      <c r="D95" s="594"/>
      <c r="E95" s="594"/>
      <c r="F95" s="731"/>
      <c r="G95" s="642">
        <v>35</v>
      </c>
      <c r="H95" s="643"/>
      <c r="I95" s="758">
        <v>0.052083333333333336</v>
      </c>
      <c r="J95" s="646"/>
      <c r="K95" s="647"/>
      <c r="L95" s="758"/>
      <c r="M95" s="582"/>
      <c r="N95" s="441"/>
      <c r="O95" s="465"/>
      <c r="P95" s="776"/>
      <c r="Q95" s="442"/>
      <c r="R95" s="657"/>
      <c r="S95" s="658"/>
      <c r="T95" s="659"/>
      <c r="U95" s="657"/>
      <c r="V95" s="658"/>
      <c r="W95" s="659"/>
      <c r="X95" s="446"/>
      <c r="Y95" s="445"/>
      <c r="Z95" s="445"/>
      <c r="AA95" s="445"/>
      <c r="AB95" s="445"/>
      <c r="AC95" s="445"/>
      <c r="AD95" s="445"/>
      <c r="AE95" s="445"/>
      <c r="AF95" s="445"/>
      <c r="AG95" s="445"/>
      <c r="AH95" s="445"/>
      <c r="AI95" s="445"/>
      <c r="AJ95" s="445"/>
      <c r="AK95" s="445"/>
    </row>
    <row r="96" spans="1:37" s="453" customFormat="1" ht="13.5" customHeight="1">
      <c r="A96" s="5"/>
      <c r="B96" s="723" t="s">
        <v>8</v>
      </c>
      <c r="C96" s="727">
        <f>C94+1</f>
        <v>40153</v>
      </c>
      <c r="D96" s="635">
        <v>14</v>
      </c>
      <c r="E96" s="635"/>
      <c r="F96" s="735">
        <v>0.04583333333333334</v>
      </c>
      <c r="G96" s="636"/>
      <c r="H96" s="637"/>
      <c r="I96" s="759"/>
      <c r="J96" s="644"/>
      <c r="K96" s="649"/>
      <c r="L96" s="759"/>
      <c r="M96" s="577">
        <v>1</v>
      </c>
      <c r="N96" s="437"/>
      <c r="O96" s="464"/>
      <c r="P96" s="775">
        <v>0.0625</v>
      </c>
      <c r="Q96" s="438"/>
      <c r="R96" s="652">
        <v>3</v>
      </c>
      <c r="S96" s="568">
        <v>4</v>
      </c>
      <c r="T96" s="653">
        <v>3</v>
      </c>
      <c r="U96" s="652">
        <v>55</v>
      </c>
      <c r="V96" s="660">
        <v>71.1</v>
      </c>
      <c r="W96" s="653">
        <v>8.5</v>
      </c>
      <c r="X96" s="446"/>
      <c r="Y96" s="445"/>
      <c r="Z96" s="445"/>
      <c r="AA96" s="445"/>
      <c r="AB96" s="445"/>
      <c r="AC96" s="445"/>
      <c r="AD96" s="445"/>
      <c r="AE96" s="445"/>
      <c r="AF96" s="445"/>
      <c r="AG96" s="445"/>
      <c r="AH96" s="445"/>
      <c r="AI96" s="445"/>
      <c r="AJ96" s="445"/>
      <c r="AK96" s="445"/>
    </row>
    <row r="97" spans="1:37" s="453" customFormat="1" ht="13.5" customHeight="1">
      <c r="A97" s="4" t="s">
        <v>32</v>
      </c>
      <c r="B97" s="723"/>
      <c r="C97" s="727"/>
      <c r="D97" s="568"/>
      <c r="E97" s="568"/>
      <c r="F97" s="736"/>
      <c r="G97" s="812"/>
      <c r="H97" s="456"/>
      <c r="I97" s="760"/>
      <c r="J97" s="650"/>
      <c r="K97" s="651"/>
      <c r="L97" s="760"/>
      <c r="M97" s="592"/>
      <c r="N97" s="458"/>
      <c r="O97" s="573"/>
      <c r="P97" s="778"/>
      <c r="Q97" s="442"/>
      <c r="R97" s="652"/>
      <c r="S97" s="568"/>
      <c r="T97" s="653"/>
      <c r="U97" s="652"/>
      <c r="V97" s="568"/>
      <c r="W97" s="653"/>
      <c r="X97" s="446"/>
      <c r="Y97" s="445"/>
      <c r="Z97" s="445"/>
      <c r="AA97" s="445"/>
      <c r="AB97" s="445"/>
      <c r="AC97" s="445"/>
      <c r="AD97" s="445"/>
      <c r="AE97" s="445"/>
      <c r="AF97" s="445"/>
      <c r="AG97" s="445"/>
      <c r="AH97" s="445"/>
      <c r="AI97" s="445"/>
      <c r="AJ97" s="445"/>
      <c r="AK97" s="445"/>
    </row>
    <row r="98" spans="1:37" s="468" customFormat="1" ht="13.5" customHeight="1">
      <c r="A98" s="469">
        <f>+jaarplan!M9</f>
        <v>7.535714285714286</v>
      </c>
      <c r="B98" s="552"/>
      <c r="C98" s="553" t="s">
        <v>10</v>
      </c>
      <c r="D98" s="326">
        <f>+jaarplan!F9</f>
        <v>10</v>
      </c>
      <c r="E98" s="327"/>
      <c r="F98" s="823"/>
      <c r="G98" s="328">
        <f>+jaarplan!H9</f>
        <v>107</v>
      </c>
      <c r="H98" s="326"/>
      <c r="I98" s="761"/>
      <c r="J98" s="631">
        <f>+jaarplan!K9</f>
        <v>3</v>
      </c>
      <c r="K98" s="329"/>
      <c r="L98" s="761"/>
      <c r="M98" s="632">
        <f>+jaarplan!Z9</f>
        <v>2</v>
      </c>
      <c r="N98" s="330"/>
      <c r="O98" s="329"/>
      <c r="P98" s="779"/>
      <c r="Q98" s="331"/>
      <c r="R98" s="470"/>
      <c r="S98" s="471"/>
      <c r="T98" s="472"/>
      <c r="U98" s="470"/>
      <c r="V98" s="471"/>
      <c r="W98" s="472"/>
      <c r="X98" s="351" t="str">
        <f>+jaarplan!W9</f>
        <v>1x</v>
      </c>
      <c r="Y98" s="351" t="str">
        <f>+jaarplan!X9</f>
        <v>1,0h</v>
      </c>
      <c r="Z98" s="351" t="str">
        <f>+jaarplan!Y9</f>
        <v>1x</v>
      </c>
      <c r="AA98" s="351">
        <f>+jaarplan!Z9</f>
        <v>2</v>
      </c>
      <c r="AB98" s="567"/>
      <c r="AC98" s="567"/>
      <c r="AD98" s="567"/>
      <c r="AE98" s="567"/>
      <c r="AF98" s="567"/>
      <c r="AG98" s="567"/>
      <c r="AH98" s="567"/>
      <c r="AI98" s="567"/>
      <c r="AJ98" s="567"/>
      <c r="AK98" s="567"/>
    </row>
    <row r="99" spans="1:37" s="2" customFormat="1" ht="13.5" customHeight="1">
      <c r="A99" s="595">
        <f>+F99+I99+L99+P99</f>
        <v>0.43819444444444444</v>
      </c>
      <c r="B99" s="544"/>
      <c r="C99" s="553" t="s">
        <v>30</v>
      </c>
      <c r="D99" s="334">
        <f>+SUM(D84:D97)</f>
        <v>22</v>
      </c>
      <c r="E99" s="333"/>
      <c r="F99" s="596">
        <f>+SUM(F84:F97)</f>
        <v>0.07361111111111111</v>
      </c>
      <c r="G99" s="334">
        <f>+SUM(G84:G97)</f>
        <v>107</v>
      </c>
      <c r="H99" s="332"/>
      <c r="I99" s="596">
        <f>+SUM(I84:I97)</f>
        <v>0.17708333333333334</v>
      </c>
      <c r="J99" s="335">
        <f>+SUM(J84:J97)</f>
        <v>3</v>
      </c>
      <c r="K99" s="572"/>
      <c r="L99" s="596">
        <f>+SUM(L84:L97)</f>
        <v>0.041666666666666664</v>
      </c>
      <c r="M99" s="334">
        <f>SUM(M84:M97)</f>
        <v>2</v>
      </c>
      <c r="N99" s="35"/>
      <c r="O99" s="572"/>
      <c r="P99" s="774">
        <f>+SUM(P84:P97)</f>
        <v>0.14583333333333331</v>
      </c>
      <c r="Q99" s="336"/>
      <c r="R99" s="473">
        <f aca="true" t="shared" si="4" ref="R99:W99">IF(ISERROR(AVERAGE(R84:R97)),0,AVERAGE(R84:R97))</f>
        <v>3</v>
      </c>
      <c r="S99" s="474">
        <f t="shared" si="4"/>
        <v>3.6666666666666665</v>
      </c>
      <c r="T99" s="475">
        <f t="shared" si="4"/>
        <v>3.3333333333333335</v>
      </c>
      <c r="U99" s="473">
        <f t="shared" si="4"/>
        <v>54.42857142857143</v>
      </c>
      <c r="V99" s="515">
        <f t="shared" si="4"/>
        <v>71.18571428571428</v>
      </c>
      <c r="W99" s="514">
        <f t="shared" si="4"/>
        <v>8</v>
      </c>
      <c r="X99" s="1"/>
      <c r="Y99" s="402"/>
      <c r="Z99" s="402"/>
      <c r="AA99" s="402"/>
      <c r="AB99" s="402"/>
      <c r="AC99" s="402"/>
      <c r="AD99" s="402"/>
      <c r="AE99" s="402"/>
      <c r="AF99" s="402"/>
      <c r="AG99" s="402"/>
      <c r="AH99" s="402"/>
      <c r="AI99" s="402"/>
      <c r="AJ99" s="402"/>
      <c r="AK99" s="402"/>
    </row>
    <row r="100" spans="1:37" ht="13.5" customHeight="1">
      <c r="A100" s="4">
        <v>7</v>
      </c>
      <c r="B100" s="542" t="s">
        <v>2</v>
      </c>
      <c r="C100" s="543">
        <f>C96+1</f>
        <v>40154</v>
      </c>
      <c r="D100" s="634"/>
      <c r="E100" s="634"/>
      <c r="F100" s="734"/>
      <c r="G100" s="636"/>
      <c r="H100" s="637"/>
      <c r="I100" s="757"/>
      <c r="J100" s="644"/>
      <c r="K100" s="645"/>
      <c r="L100" s="757"/>
      <c r="M100" s="577"/>
      <c r="N100" s="437"/>
      <c r="O100" s="464"/>
      <c r="P100" s="775"/>
      <c r="Q100" s="438"/>
      <c r="R100" s="347"/>
      <c r="S100" s="346"/>
      <c r="T100" s="349"/>
      <c r="U100" s="347"/>
      <c r="V100" s="346"/>
      <c r="W100" s="349"/>
      <c r="Y100" s="363"/>
      <c r="Z100" s="363"/>
      <c r="AA100" s="363"/>
      <c r="AB100" s="363"/>
      <c r="AC100" s="363"/>
      <c r="AD100" s="363"/>
      <c r="AE100" s="363"/>
      <c r="AF100" s="363"/>
      <c r="AG100" s="363"/>
      <c r="AH100" s="363"/>
      <c r="AI100" s="363"/>
      <c r="AJ100" s="363"/>
      <c r="AK100" s="363"/>
    </row>
    <row r="101" spans="1:37" ht="13.5" customHeight="1">
      <c r="A101" s="4"/>
      <c r="B101" s="544"/>
      <c r="C101" s="545"/>
      <c r="D101" s="594"/>
      <c r="E101" s="594"/>
      <c r="F101" s="731"/>
      <c r="G101" s="638"/>
      <c r="H101" s="639"/>
      <c r="I101" s="758"/>
      <c r="J101" s="646">
        <v>3</v>
      </c>
      <c r="K101" s="647"/>
      <c r="L101" s="758"/>
      <c r="M101" s="582"/>
      <c r="N101" s="441"/>
      <c r="O101" s="465"/>
      <c r="P101" s="776"/>
      <c r="Q101" s="442"/>
      <c r="R101" s="652"/>
      <c r="S101" s="568"/>
      <c r="T101" s="653"/>
      <c r="U101" s="652"/>
      <c r="V101" s="568"/>
      <c r="W101" s="653"/>
      <c r="Y101" s="363"/>
      <c r="Z101" s="363"/>
      <c r="AA101" s="363"/>
      <c r="AB101" s="363"/>
      <c r="AC101" s="363"/>
      <c r="AD101" s="363"/>
      <c r="AE101" s="363"/>
      <c r="AF101" s="363"/>
      <c r="AG101" s="363"/>
      <c r="AH101" s="363"/>
      <c r="AI101" s="363"/>
      <c r="AJ101" s="363"/>
      <c r="AK101" s="363"/>
    </row>
    <row r="102" spans="1:37" ht="13.5" customHeight="1">
      <c r="A102" s="5"/>
      <c r="B102" s="542" t="s">
        <v>3</v>
      </c>
      <c r="C102" s="546">
        <f>C100+1</f>
        <v>40155</v>
      </c>
      <c r="D102" s="634">
        <v>12</v>
      </c>
      <c r="E102" s="634"/>
      <c r="F102" s="734"/>
      <c r="G102" s="636">
        <v>13</v>
      </c>
      <c r="H102" s="637"/>
      <c r="I102" s="757"/>
      <c r="J102" s="648"/>
      <c r="K102" s="645"/>
      <c r="L102" s="757"/>
      <c r="M102" s="584"/>
      <c r="N102" s="437"/>
      <c r="O102" s="464"/>
      <c r="P102" s="777"/>
      <c r="Q102" s="438"/>
      <c r="R102" s="654"/>
      <c r="S102" s="655"/>
      <c r="T102" s="656"/>
      <c r="U102" s="654"/>
      <c r="V102" s="655"/>
      <c r="W102" s="656"/>
      <c r="Y102" s="363"/>
      <c r="Z102" s="363"/>
      <c r="AA102" s="363"/>
      <c r="AB102" s="363"/>
      <c r="AC102" s="363"/>
      <c r="AD102" s="363"/>
      <c r="AE102" s="363"/>
      <c r="AF102" s="363"/>
      <c r="AG102" s="363"/>
      <c r="AH102" s="363"/>
      <c r="AI102" s="363"/>
      <c r="AJ102" s="363"/>
      <c r="AK102" s="363"/>
    </row>
    <row r="103" spans="1:37" ht="13.5" customHeight="1">
      <c r="A103" s="5" t="s">
        <v>31</v>
      </c>
      <c r="B103" s="544"/>
      <c r="C103" s="547"/>
      <c r="D103" s="594"/>
      <c r="E103" s="594"/>
      <c r="F103" s="731"/>
      <c r="G103" s="638"/>
      <c r="H103" s="639"/>
      <c r="I103" s="758"/>
      <c r="J103" s="646"/>
      <c r="K103" s="647"/>
      <c r="L103" s="758"/>
      <c r="M103" s="582"/>
      <c r="N103" s="441"/>
      <c r="O103" s="465"/>
      <c r="P103" s="776"/>
      <c r="Q103" s="442"/>
      <c r="R103" s="657"/>
      <c r="S103" s="658"/>
      <c r="T103" s="659"/>
      <c r="U103" s="657"/>
      <c r="V103" s="658"/>
      <c r="W103" s="659"/>
      <c r="Y103" s="363"/>
      <c r="Z103" s="363"/>
      <c r="AA103" s="363"/>
      <c r="AB103" s="363"/>
      <c r="AC103" s="363"/>
      <c r="AD103" s="363"/>
      <c r="AE103" s="363"/>
      <c r="AF103" s="363"/>
      <c r="AG103" s="363"/>
      <c r="AH103" s="363"/>
      <c r="AI103" s="363"/>
      <c r="AJ103" s="363"/>
      <c r="AK103" s="363"/>
    </row>
    <row r="104" spans="1:37" ht="13.5" customHeight="1">
      <c r="A104" s="5"/>
      <c r="B104" s="542" t="s">
        <v>4</v>
      </c>
      <c r="C104" s="546">
        <f>C102+1</f>
        <v>40156</v>
      </c>
      <c r="D104" s="634"/>
      <c r="E104" s="634"/>
      <c r="F104" s="734"/>
      <c r="G104" s="636">
        <v>30</v>
      </c>
      <c r="H104" s="637"/>
      <c r="I104" s="757"/>
      <c r="J104" s="648"/>
      <c r="K104" s="645"/>
      <c r="L104" s="757"/>
      <c r="M104" s="584">
        <v>1</v>
      </c>
      <c r="N104" s="437"/>
      <c r="O104" s="464"/>
      <c r="P104" s="777"/>
      <c r="Q104" s="438"/>
      <c r="R104" s="652"/>
      <c r="S104" s="568"/>
      <c r="T104" s="653"/>
      <c r="U104" s="652"/>
      <c r="V104" s="568"/>
      <c r="W104" s="653"/>
      <c r="Y104" s="363"/>
      <c r="Z104" s="363"/>
      <c r="AA104" s="363"/>
      <c r="AB104" s="363"/>
      <c r="AC104" s="363"/>
      <c r="AD104" s="363"/>
      <c r="AE104" s="363"/>
      <c r="AF104" s="363"/>
      <c r="AG104" s="363"/>
      <c r="AH104" s="363"/>
      <c r="AI104" s="363"/>
      <c r="AJ104" s="363"/>
      <c r="AK104" s="363"/>
    </row>
    <row r="105" spans="1:37" ht="13.5" customHeight="1">
      <c r="A105" s="5"/>
      <c r="B105" s="544"/>
      <c r="C105" s="547"/>
      <c r="D105" s="594"/>
      <c r="E105" s="594"/>
      <c r="F105" s="731"/>
      <c r="G105" s="638"/>
      <c r="H105" s="639"/>
      <c r="I105" s="758"/>
      <c r="J105" s="646"/>
      <c r="K105" s="647"/>
      <c r="L105" s="758"/>
      <c r="M105" s="582"/>
      <c r="N105" s="441"/>
      <c r="O105" s="465"/>
      <c r="P105" s="776"/>
      <c r="Q105" s="442"/>
      <c r="R105" s="652"/>
      <c r="S105" s="568"/>
      <c r="T105" s="653"/>
      <c r="U105" s="652"/>
      <c r="V105" s="568"/>
      <c r="W105" s="653"/>
      <c r="Y105" s="363"/>
      <c r="Z105" s="363"/>
      <c r="AA105" s="363"/>
      <c r="AB105" s="363"/>
      <c r="AC105" s="363"/>
      <c r="AD105" s="363"/>
      <c r="AE105" s="363"/>
      <c r="AF105" s="363"/>
      <c r="AG105" s="363"/>
      <c r="AH105" s="363"/>
      <c r="AI105" s="363"/>
      <c r="AJ105" s="363"/>
      <c r="AK105" s="363"/>
    </row>
    <row r="106" spans="1:37" ht="13.5" customHeight="1">
      <c r="A106" s="5"/>
      <c r="B106" s="542" t="s">
        <v>5</v>
      </c>
      <c r="C106" s="546">
        <f>C104+1</f>
        <v>40157</v>
      </c>
      <c r="D106" s="634"/>
      <c r="E106" s="634"/>
      <c r="F106" s="734"/>
      <c r="G106" s="636">
        <v>13</v>
      </c>
      <c r="H106" s="637"/>
      <c r="I106" s="757"/>
      <c r="J106" s="648"/>
      <c r="K106" s="645"/>
      <c r="L106" s="757"/>
      <c r="M106" s="584"/>
      <c r="N106" s="437"/>
      <c r="O106" s="464"/>
      <c r="P106" s="777"/>
      <c r="Q106" s="438"/>
      <c r="R106" s="654"/>
      <c r="S106" s="655"/>
      <c r="T106" s="656"/>
      <c r="U106" s="654"/>
      <c r="V106" s="655"/>
      <c r="W106" s="656"/>
      <c r="Y106" s="363"/>
      <c r="Z106" s="363"/>
      <c r="AA106" s="363"/>
      <c r="AB106" s="363"/>
      <c r="AC106" s="363"/>
      <c r="AD106" s="363"/>
      <c r="AE106" s="363"/>
      <c r="AF106" s="363"/>
      <c r="AG106" s="363"/>
      <c r="AH106" s="363"/>
      <c r="AI106" s="363"/>
      <c r="AJ106" s="363"/>
      <c r="AK106" s="363"/>
    </row>
    <row r="107" spans="1:37" ht="13.5" customHeight="1">
      <c r="A107" s="5" t="str">
        <f>+jaarplan!E10</f>
        <v>fitness-run</v>
      </c>
      <c r="B107" s="544"/>
      <c r="C107" s="547"/>
      <c r="D107" s="594"/>
      <c r="E107" s="594"/>
      <c r="F107" s="731"/>
      <c r="G107" s="638">
        <v>30</v>
      </c>
      <c r="H107" s="639"/>
      <c r="I107" s="758"/>
      <c r="J107" s="646"/>
      <c r="K107" s="647"/>
      <c r="L107" s="758"/>
      <c r="M107" s="582"/>
      <c r="N107" s="441"/>
      <c r="O107" s="465"/>
      <c r="P107" s="776"/>
      <c r="Q107" s="442"/>
      <c r="R107" s="657"/>
      <c r="S107" s="658"/>
      <c r="T107" s="659"/>
      <c r="U107" s="657"/>
      <c r="V107" s="658"/>
      <c r="W107" s="659"/>
      <c r="Y107" s="363"/>
      <c r="Z107" s="363"/>
      <c r="AA107" s="363"/>
      <c r="AB107" s="363"/>
      <c r="AC107" s="363"/>
      <c r="AD107" s="363"/>
      <c r="AE107" s="363"/>
      <c r="AF107" s="363"/>
      <c r="AG107" s="363"/>
      <c r="AH107" s="363"/>
      <c r="AI107" s="363"/>
      <c r="AJ107" s="363"/>
      <c r="AK107" s="363"/>
    </row>
    <row r="108" spans="1:37" ht="13.5" customHeight="1">
      <c r="A108" s="5"/>
      <c r="B108" s="542" t="s">
        <v>6</v>
      </c>
      <c r="C108" s="546">
        <f>C106+1</f>
        <v>40158</v>
      </c>
      <c r="D108" s="634">
        <v>13</v>
      </c>
      <c r="E108" s="634"/>
      <c r="F108" s="734"/>
      <c r="G108" s="636"/>
      <c r="H108" s="637"/>
      <c r="I108" s="757"/>
      <c r="J108" s="648"/>
      <c r="K108" s="645"/>
      <c r="L108" s="757"/>
      <c r="M108" s="584"/>
      <c r="N108" s="437"/>
      <c r="O108" s="464"/>
      <c r="P108" s="777"/>
      <c r="Q108" s="438"/>
      <c r="R108" s="652"/>
      <c r="S108" s="568"/>
      <c r="T108" s="653"/>
      <c r="U108" s="652"/>
      <c r="V108" s="568"/>
      <c r="W108" s="653"/>
      <c r="Y108" s="363"/>
      <c r="Z108" s="363"/>
      <c r="AA108" s="363"/>
      <c r="AB108" s="363"/>
      <c r="AC108" s="363"/>
      <c r="AD108" s="363"/>
      <c r="AE108" s="363"/>
      <c r="AF108" s="363"/>
      <c r="AG108" s="363"/>
      <c r="AH108" s="363"/>
      <c r="AI108" s="363"/>
      <c r="AJ108" s="363"/>
      <c r="AK108" s="363"/>
    </row>
    <row r="109" spans="1:37" ht="13.5" customHeight="1">
      <c r="A109" s="5"/>
      <c r="B109" s="544"/>
      <c r="C109" s="547"/>
      <c r="D109" s="594"/>
      <c r="E109" s="594"/>
      <c r="F109" s="731"/>
      <c r="G109" s="638"/>
      <c r="H109" s="639"/>
      <c r="I109" s="758"/>
      <c r="J109" s="646"/>
      <c r="K109" s="647"/>
      <c r="L109" s="758"/>
      <c r="M109" s="582">
        <v>1</v>
      </c>
      <c r="N109" s="441"/>
      <c r="O109" s="465"/>
      <c r="P109" s="776"/>
      <c r="Q109" s="442"/>
      <c r="R109" s="652"/>
      <c r="S109" s="568"/>
      <c r="T109" s="653"/>
      <c r="U109" s="652"/>
      <c r="V109" s="568"/>
      <c r="W109" s="653"/>
      <c r="Y109" s="363"/>
      <c r="Z109" s="363"/>
      <c r="AA109" s="363"/>
      <c r="AB109" s="363"/>
      <c r="AC109" s="363"/>
      <c r="AD109" s="363"/>
      <c r="AE109" s="363"/>
      <c r="AF109" s="363"/>
      <c r="AG109" s="363"/>
      <c r="AH109" s="363"/>
      <c r="AI109" s="363"/>
      <c r="AJ109" s="363"/>
      <c r="AK109" s="363"/>
    </row>
    <row r="110" spans="1:37" ht="13.5" customHeight="1">
      <c r="A110" s="7"/>
      <c r="B110" s="542" t="s">
        <v>7</v>
      </c>
      <c r="C110" s="546">
        <f>C108+1</f>
        <v>40159</v>
      </c>
      <c r="D110" s="634"/>
      <c r="E110" s="634"/>
      <c r="F110" s="734"/>
      <c r="G110" s="640">
        <v>55</v>
      </c>
      <c r="H110" s="641"/>
      <c r="I110" s="757"/>
      <c r="J110" s="648">
        <v>3</v>
      </c>
      <c r="K110" s="645"/>
      <c r="L110" s="757"/>
      <c r="M110" s="584"/>
      <c r="N110" s="437"/>
      <c r="O110" s="464"/>
      <c r="P110" s="777"/>
      <c r="Q110" s="438"/>
      <c r="R110" s="654"/>
      <c r="S110" s="655"/>
      <c r="T110" s="656"/>
      <c r="U110" s="654"/>
      <c r="V110" s="655"/>
      <c r="W110" s="656"/>
      <c r="Y110" s="363"/>
      <c r="Z110" s="363"/>
      <c r="AA110" s="363"/>
      <c r="AB110" s="363"/>
      <c r="AC110" s="363"/>
      <c r="AD110" s="363"/>
      <c r="AE110" s="363"/>
      <c r="AF110" s="363"/>
      <c r="AG110" s="363"/>
      <c r="AH110" s="363"/>
      <c r="AI110" s="363"/>
      <c r="AJ110" s="363"/>
      <c r="AK110" s="363"/>
    </row>
    <row r="111" spans="1:37" ht="13.5" customHeight="1">
      <c r="A111" s="7"/>
      <c r="B111" s="544"/>
      <c r="C111" s="547"/>
      <c r="D111" s="594"/>
      <c r="E111" s="594"/>
      <c r="F111" s="731"/>
      <c r="G111" s="642"/>
      <c r="H111" s="643"/>
      <c r="I111" s="758"/>
      <c r="J111" s="646"/>
      <c r="K111" s="647"/>
      <c r="L111" s="758"/>
      <c r="M111" s="582"/>
      <c r="N111" s="441"/>
      <c r="O111" s="465"/>
      <c r="P111" s="776"/>
      <c r="Q111" s="442"/>
      <c r="R111" s="657"/>
      <c r="S111" s="658"/>
      <c r="T111" s="659"/>
      <c r="U111" s="657"/>
      <c r="V111" s="658"/>
      <c r="W111" s="659"/>
      <c r="Y111" s="363"/>
      <c r="Z111" s="363"/>
      <c r="AA111" s="363"/>
      <c r="AB111" s="363"/>
      <c r="AC111" s="363"/>
      <c r="AD111" s="363"/>
      <c r="AE111" s="363"/>
      <c r="AF111" s="363"/>
      <c r="AG111" s="363"/>
      <c r="AH111" s="363"/>
      <c r="AI111" s="363"/>
      <c r="AJ111" s="363"/>
      <c r="AK111" s="363"/>
    </row>
    <row r="112" spans="1:37" ht="13.5" customHeight="1">
      <c r="A112" s="5"/>
      <c r="B112" s="542" t="s">
        <v>8</v>
      </c>
      <c r="C112" s="546">
        <f>C110+1</f>
        <v>40160</v>
      </c>
      <c r="D112" s="635">
        <v>17</v>
      </c>
      <c r="E112" s="635"/>
      <c r="F112" s="735"/>
      <c r="G112" s="636"/>
      <c r="H112" s="637"/>
      <c r="I112" s="759"/>
      <c r="J112" s="644"/>
      <c r="K112" s="649"/>
      <c r="L112" s="759"/>
      <c r="M112" s="577">
        <v>1</v>
      </c>
      <c r="N112" s="437"/>
      <c r="O112" s="464"/>
      <c r="P112" s="775"/>
      <c r="Q112" s="438"/>
      <c r="R112" s="652"/>
      <c r="S112" s="568"/>
      <c r="T112" s="653"/>
      <c r="U112" s="652"/>
      <c r="V112" s="660"/>
      <c r="W112" s="653"/>
      <c r="Y112" s="363"/>
      <c r="Z112" s="363"/>
      <c r="AA112" s="363"/>
      <c r="AB112" s="363"/>
      <c r="AC112" s="363"/>
      <c r="AD112" s="363"/>
      <c r="AE112" s="363"/>
      <c r="AF112" s="363"/>
      <c r="AG112" s="363"/>
      <c r="AH112" s="363"/>
      <c r="AI112" s="363"/>
      <c r="AJ112" s="363"/>
      <c r="AK112" s="363"/>
    </row>
    <row r="113" spans="1:37" ht="13.5" customHeight="1">
      <c r="A113" s="4" t="s">
        <v>32</v>
      </c>
      <c r="B113" s="542"/>
      <c r="C113" s="546"/>
      <c r="D113" s="568"/>
      <c r="E113" s="568"/>
      <c r="F113" s="736"/>
      <c r="G113" s="457"/>
      <c r="H113" s="456"/>
      <c r="I113" s="760"/>
      <c r="J113" s="650"/>
      <c r="K113" s="651"/>
      <c r="L113" s="760"/>
      <c r="M113" s="592"/>
      <c r="N113" s="458"/>
      <c r="O113" s="573"/>
      <c r="P113" s="778"/>
      <c r="Q113" s="442"/>
      <c r="R113" s="652"/>
      <c r="S113" s="568"/>
      <c r="T113" s="653"/>
      <c r="U113" s="652"/>
      <c r="V113" s="568"/>
      <c r="W113" s="653"/>
      <c r="Y113" s="363"/>
      <c r="Z113" s="363"/>
      <c r="AA113" s="363"/>
      <c r="AB113" s="363"/>
      <c r="AC113" s="363"/>
      <c r="AD113" s="363"/>
      <c r="AE113" s="363"/>
      <c r="AF113" s="363"/>
      <c r="AG113" s="363"/>
      <c r="AH113" s="363"/>
      <c r="AI113" s="363"/>
      <c r="AJ113" s="363"/>
      <c r="AK113" s="363"/>
    </row>
    <row r="114" spans="1:37" s="2" customFormat="1" ht="13.5" customHeight="1">
      <c r="A114" s="469">
        <f>+jaarplan!M10</f>
        <v>12.892857142857142</v>
      </c>
      <c r="B114" s="552"/>
      <c r="C114" s="553" t="s">
        <v>10</v>
      </c>
      <c r="D114" s="326">
        <f>+jaarplan!F10</f>
        <v>40</v>
      </c>
      <c r="E114" s="327"/>
      <c r="F114" s="737"/>
      <c r="G114" s="328">
        <f>+jaarplan!H10</f>
        <v>141</v>
      </c>
      <c r="H114" s="326"/>
      <c r="I114" s="761"/>
      <c r="J114" s="631">
        <f>+jaarplan!K10</f>
        <v>6</v>
      </c>
      <c r="K114" s="329"/>
      <c r="L114" s="761"/>
      <c r="M114" s="632">
        <f>+jaarplan!Z10</f>
        <v>3</v>
      </c>
      <c r="N114" s="330"/>
      <c r="O114" s="329"/>
      <c r="P114" s="779"/>
      <c r="Q114" s="331"/>
      <c r="R114" s="470"/>
      <c r="S114" s="471"/>
      <c r="T114" s="472"/>
      <c r="U114" s="470"/>
      <c r="V114" s="471"/>
      <c r="W114" s="472"/>
      <c r="X114" s="351" t="str">
        <f>+jaarplan!W10</f>
        <v>3x</v>
      </c>
      <c r="Y114" s="351" t="str">
        <f>+jaarplan!X10</f>
        <v>1,5H</v>
      </c>
      <c r="Z114" s="351" t="str">
        <f>+jaarplan!Y10</f>
        <v>2x</v>
      </c>
      <c r="AA114" s="351">
        <f>+jaarplan!Z10</f>
        <v>3</v>
      </c>
      <c r="AB114" s="402"/>
      <c r="AC114" s="402"/>
      <c r="AD114" s="402"/>
      <c r="AE114" s="402"/>
      <c r="AF114" s="402"/>
      <c r="AG114" s="402"/>
      <c r="AH114" s="402"/>
      <c r="AI114" s="402"/>
      <c r="AJ114" s="402"/>
      <c r="AK114" s="402"/>
    </row>
    <row r="115" spans="1:37" s="2" customFormat="1" ht="13.5" customHeight="1">
      <c r="A115" s="595">
        <f>+F115+I115+L115+P115</f>
        <v>0</v>
      </c>
      <c r="B115" s="544"/>
      <c r="C115" s="553" t="s">
        <v>30</v>
      </c>
      <c r="D115" s="334">
        <f>+SUM(D100:D113)</f>
        <v>42</v>
      </c>
      <c r="E115" s="333"/>
      <c r="F115" s="738">
        <f>+SUM(F100:F113)</f>
        <v>0</v>
      </c>
      <c r="G115" s="334">
        <f>+SUM(G100:G113)</f>
        <v>141</v>
      </c>
      <c r="H115" s="332"/>
      <c r="I115" s="596">
        <f>+SUM(I100:I113)</f>
        <v>0</v>
      </c>
      <c r="J115" s="335">
        <f>+SUM(J100:J113)</f>
        <v>6</v>
      </c>
      <c r="K115" s="572"/>
      <c r="L115" s="596">
        <f>+SUM(L100:L113)</f>
        <v>0</v>
      </c>
      <c r="M115" s="334">
        <f>SUM(M100:M113)</f>
        <v>3</v>
      </c>
      <c r="N115" s="35"/>
      <c r="O115" s="572"/>
      <c r="P115" s="774">
        <f>+SUM(P100:P113)</f>
        <v>0</v>
      </c>
      <c r="Q115" s="336"/>
      <c r="R115" s="473">
        <f aca="true" t="shared" si="5" ref="R115:W115">IF(ISERROR(AVERAGE(R100:R113)),0,AVERAGE(R100:R113))</f>
        <v>0</v>
      </c>
      <c r="S115" s="474">
        <f t="shared" si="5"/>
        <v>0</v>
      </c>
      <c r="T115" s="475">
        <f t="shared" si="5"/>
        <v>0</v>
      </c>
      <c r="U115" s="473">
        <f t="shared" si="5"/>
        <v>0</v>
      </c>
      <c r="V115" s="515">
        <f t="shared" si="5"/>
        <v>0</v>
      </c>
      <c r="W115" s="514">
        <f t="shared" si="5"/>
        <v>0</v>
      </c>
      <c r="X115" s="1"/>
      <c r="Y115" s="402"/>
      <c r="Z115" s="402"/>
      <c r="AA115" s="402"/>
      <c r="AB115" s="402"/>
      <c r="AC115" s="402"/>
      <c r="AD115" s="402"/>
      <c r="AE115" s="402"/>
      <c r="AF115" s="402"/>
      <c r="AG115" s="402"/>
      <c r="AH115" s="402"/>
      <c r="AI115" s="402"/>
      <c r="AJ115" s="402"/>
      <c r="AK115" s="402"/>
    </row>
    <row r="116" spans="1:37" ht="13.5" customHeight="1">
      <c r="A116" s="4">
        <v>8</v>
      </c>
      <c r="B116" s="542" t="s">
        <v>2</v>
      </c>
      <c r="C116" s="543">
        <f>C112+1</f>
        <v>40161</v>
      </c>
      <c r="D116" s="634"/>
      <c r="E116" s="634"/>
      <c r="F116" s="734"/>
      <c r="G116" s="636"/>
      <c r="H116" s="637"/>
      <c r="I116" s="757"/>
      <c r="J116" s="644"/>
      <c r="K116" s="645"/>
      <c r="L116" s="757"/>
      <c r="M116" s="577"/>
      <c r="N116" s="437"/>
      <c r="O116" s="464"/>
      <c r="P116" s="775"/>
      <c r="Q116" s="438" t="s">
        <v>552</v>
      </c>
      <c r="R116" s="347"/>
      <c r="S116" s="346"/>
      <c r="T116" s="349"/>
      <c r="U116" s="347"/>
      <c r="V116" s="346"/>
      <c r="W116" s="349"/>
      <c r="Y116" s="363"/>
      <c r="Z116" s="363"/>
      <c r="AA116" s="363"/>
      <c r="AB116" s="363"/>
      <c r="AC116" s="363"/>
      <c r="AD116" s="363"/>
      <c r="AE116" s="363"/>
      <c r="AF116" s="363"/>
      <c r="AG116" s="363"/>
      <c r="AH116" s="363"/>
      <c r="AI116" s="363"/>
      <c r="AJ116" s="363"/>
      <c r="AK116" s="363"/>
    </row>
    <row r="117" spans="1:37" ht="13.5" customHeight="1">
      <c r="A117" s="4"/>
      <c r="B117" s="544"/>
      <c r="C117" s="545"/>
      <c r="D117" s="594"/>
      <c r="E117" s="594"/>
      <c r="F117" s="731"/>
      <c r="G117" s="638">
        <v>13</v>
      </c>
      <c r="H117" s="639"/>
      <c r="I117" s="758"/>
      <c r="J117" s="646">
        <v>3</v>
      </c>
      <c r="K117" s="647"/>
      <c r="L117" s="758"/>
      <c r="M117" s="582"/>
      <c r="N117" s="441"/>
      <c r="O117" s="465"/>
      <c r="P117" s="776"/>
      <c r="Q117" s="442" t="s">
        <v>551</v>
      </c>
      <c r="R117" s="652"/>
      <c r="S117" s="568"/>
      <c r="T117" s="653"/>
      <c r="U117" s="652"/>
      <c r="V117" s="568"/>
      <c r="W117" s="653"/>
      <c r="Y117" s="363"/>
      <c r="Z117" s="363"/>
      <c r="AA117" s="363"/>
      <c r="AB117" s="363"/>
      <c r="AC117" s="363"/>
      <c r="AD117" s="363"/>
      <c r="AE117" s="363"/>
      <c r="AF117" s="363"/>
      <c r="AG117" s="363"/>
      <c r="AH117" s="363"/>
      <c r="AI117" s="363"/>
      <c r="AJ117" s="363"/>
      <c r="AK117" s="363"/>
    </row>
    <row r="118" spans="1:37" ht="13.5" customHeight="1">
      <c r="A118" s="5"/>
      <c r="B118" s="542" t="s">
        <v>3</v>
      </c>
      <c r="C118" s="546">
        <f>C116+1</f>
        <v>40162</v>
      </c>
      <c r="D118" s="634"/>
      <c r="E118" s="634"/>
      <c r="F118" s="734"/>
      <c r="G118" s="636">
        <v>13</v>
      </c>
      <c r="H118" s="637"/>
      <c r="I118" s="757"/>
      <c r="J118" s="648"/>
      <c r="K118" s="645"/>
      <c r="L118" s="757"/>
      <c r="M118" s="584"/>
      <c r="N118" s="437"/>
      <c r="O118" s="464"/>
      <c r="P118" s="777"/>
      <c r="Q118" s="438"/>
      <c r="R118" s="654"/>
      <c r="S118" s="655"/>
      <c r="T118" s="656"/>
      <c r="U118" s="654"/>
      <c r="V118" s="655"/>
      <c r="W118" s="656"/>
      <c r="Y118" s="363"/>
      <c r="Z118" s="363"/>
      <c r="AA118" s="363"/>
      <c r="AB118" s="363"/>
      <c r="AC118" s="363"/>
      <c r="AD118" s="363"/>
      <c r="AE118" s="363"/>
      <c r="AF118" s="363"/>
      <c r="AG118" s="363"/>
      <c r="AH118" s="363"/>
      <c r="AI118" s="363"/>
      <c r="AJ118" s="363"/>
      <c r="AK118" s="363"/>
    </row>
    <row r="119" spans="1:37" ht="13.5" customHeight="1">
      <c r="A119" s="5" t="s">
        <v>31</v>
      </c>
      <c r="B119" s="544"/>
      <c r="C119" s="547"/>
      <c r="D119" s="594">
        <v>12</v>
      </c>
      <c r="E119" s="594"/>
      <c r="F119" s="731"/>
      <c r="G119" s="638"/>
      <c r="H119" s="639"/>
      <c r="I119" s="758"/>
      <c r="J119" s="646"/>
      <c r="K119" s="647"/>
      <c r="L119" s="758"/>
      <c r="M119" s="582">
        <v>1</v>
      </c>
      <c r="N119" s="441"/>
      <c r="O119" s="465"/>
      <c r="P119" s="776"/>
      <c r="Q119" s="442"/>
      <c r="R119" s="657"/>
      <c r="S119" s="658"/>
      <c r="T119" s="659"/>
      <c r="U119" s="657"/>
      <c r="V119" s="658"/>
      <c r="W119" s="659"/>
      <c r="Y119" s="363"/>
      <c r="Z119" s="363"/>
      <c r="AA119" s="363"/>
      <c r="AB119" s="363"/>
      <c r="AC119" s="363"/>
      <c r="AD119" s="363"/>
      <c r="AE119" s="363"/>
      <c r="AF119" s="363"/>
      <c r="AG119" s="363"/>
      <c r="AH119" s="363"/>
      <c r="AI119" s="363"/>
      <c r="AJ119" s="363"/>
      <c r="AK119" s="363"/>
    </row>
    <row r="120" spans="1:37" ht="13.5" customHeight="1">
      <c r="A120" s="5"/>
      <c r="B120" s="542" t="s">
        <v>4</v>
      </c>
      <c r="C120" s="546">
        <f>C118+1</f>
        <v>40163</v>
      </c>
      <c r="D120" s="634"/>
      <c r="E120" s="634"/>
      <c r="F120" s="734"/>
      <c r="G120" s="636">
        <v>13</v>
      </c>
      <c r="H120" s="637"/>
      <c r="I120" s="757"/>
      <c r="J120" s="648"/>
      <c r="K120" s="645"/>
      <c r="L120" s="757"/>
      <c r="M120" s="584"/>
      <c r="N120" s="437"/>
      <c r="O120" s="464"/>
      <c r="P120" s="777"/>
      <c r="Q120" s="438"/>
      <c r="R120" s="652"/>
      <c r="S120" s="568"/>
      <c r="T120" s="653"/>
      <c r="U120" s="652"/>
      <c r="V120" s="568"/>
      <c r="W120" s="653"/>
      <c r="Y120" s="363"/>
      <c r="Z120" s="363"/>
      <c r="AA120" s="363"/>
      <c r="AB120" s="363"/>
      <c r="AC120" s="363"/>
      <c r="AD120" s="363"/>
      <c r="AE120" s="363"/>
      <c r="AF120" s="363"/>
      <c r="AG120" s="363"/>
      <c r="AH120" s="363"/>
      <c r="AI120" s="363"/>
      <c r="AJ120" s="363"/>
      <c r="AK120" s="363"/>
    </row>
    <row r="121" spans="1:37" ht="13.5" customHeight="1">
      <c r="A121" s="5"/>
      <c r="B121" s="544"/>
      <c r="C121" s="547"/>
      <c r="D121" s="594"/>
      <c r="E121" s="594"/>
      <c r="F121" s="731"/>
      <c r="G121" s="638"/>
      <c r="H121" s="639"/>
      <c r="I121" s="758"/>
      <c r="J121" s="646"/>
      <c r="K121" s="647"/>
      <c r="L121" s="758"/>
      <c r="M121" s="582"/>
      <c r="N121" s="441"/>
      <c r="O121" s="465"/>
      <c r="P121" s="776"/>
      <c r="Q121" s="442"/>
      <c r="R121" s="652"/>
      <c r="S121" s="568"/>
      <c r="T121" s="653"/>
      <c r="U121" s="652"/>
      <c r="V121" s="568"/>
      <c r="W121" s="653"/>
      <c r="Y121" s="363"/>
      <c r="Z121" s="363"/>
      <c r="AA121" s="363"/>
      <c r="AB121" s="363"/>
      <c r="AC121" s="363"/>
      <c r="AD121" s="363"/>
      <c r="AE121" s="363"/>
      <c r="AF121" s="363"/>
      <c r="AG121" s="363"/>
      <c r="AH121" s="363"/>
      <c r="AI121" s="363"/>
      <c r="AJ121" s="363"/>
      <c r="AK121" s="363"/>
    </row>
    <row r="122" spans="1:37" ht="13.5" customHeight="1">
      <c r="A122" s="5"/>
      <c r="B122" s="542" t="s">
        <v>5</v>
      </c>
      <c r="C122" s="546">
        <f>C120+1</f>
        <v>40164</v>
      </c>
      <c r="D122" s="634"/>
      <c r="E122" s="634"/>
      <c r="F122" s="734"/>
      <c r="G122" s="636"/>
      <c r="H122" s="637"/>
      <c r="I122" s="757"/>
      <c r="J122" s="648"/>
      <c r="K122" s="645"/>
      <c r="L122" s="757"/>
      <c r="M122" s="584"/>
      <c r="N122" s="437"/>
      <c r="O122" s="464"/>
      <c r="P122" s="777"/>
      <c r="Q122" s="438"/>
      <c r="R122" s="654"/>
      <c r="S122" s="655"/>
      <c r="T122" s="656"/>
      <c r="U122" s="654"/>
      <c r="V122" s="655"/>
      <c r="W122" s="656"/>
      <c r="Y122" s="363"/>
      <c r="Z122" s="363"/>
      <c r="AA122" s="363"/>
      <c r="AB122" s="363"/>
      <c r="AC122" s="363"/>
      <c r="AD122" s="363"/>
      <c r="AE122" s="363"/>
      <c r="AF122" s="363"/>
      <c r="AG122" s="363"/>
      <c r="AH122" s="363"/>
      <c r="AI122" s="363"/>
      <c r="AJ122" s="363"/>
      <c r="AK122" s="363"/>
    </row>
    <row r="123" spans="1:37" ht="13.5" customHeight="1">
      <c r="A123" s="5" t="str">
        <f>+jaarplan!E11</f>
        <v>fitness-run</v>
      </c>
      <c r="B123" s="544"/>
      <c r="C123" s="547"/>
      <c r="D123" s="594"/>
      <c r="E123" s="594"/>
      <c r="F123" s="731"/>
      <c r="G123" s="638">
        <v>30</v>
      </c>
      <c r="H123" s="639"/>
      <c r="I123" s="758"/>
      <c r="J123" s="646"/>
      <c r="K123" s="647"/>
      <c r="L123" s="758"/>
      <c r="M123" s="582">
        <v>1</v>
      </c>
      <c r="N123" s="441"/>
      <c r="O123" s="465"/>
      <c r="P123" s="776"/>
      <c r="Q123" s="442"/>
      <c r="R123" s="657"/>
      <c r="S123" s="658"/>
      <c r="T123" s="659"/>
      <c r="U123" s="657"/>
      <c r="V123" s="658"/>
      <c r="W123" s="659"/>
      <c r="Y123" s="363"/>
      <c r="Z123" s="363"/>
      <c r="AA123" s="363"/>
      <c r="AB123" s="363"/>
      <c r="AC123" s="363"/>
      <c r="AD123" s="363"/>
      <c r="AE123" s="363"/>
      <c r="AF123" s="363"/>
      <c r="AG123" s="363"/>
      <c r="AH123" s="363"/>
      <c r="AI123" s="363"/>
      <c r="AJ123" s="363"/>
      <c r="AK123" s="363"/>
    </row>
    <row r="124" spans="1:37" ht="13.5" customHeight="1">
      <c r="A124" s="5"/>
      <c r="B124" s="542" t="s">
        <v>6</v>
      </c>
      <c r="C124" s="546">
        <f>C122+1</f>
        <v>40165</v>
      </c>
      <c r="D124" s="634">
        <v>13</v>
      </c>
      <c r="E124" s="634"/>
      <c r="F124" s="734"/>
      <c r="G124" s="636"/>
      <c r="H124" s="637"/>
      <c r="I124" s="757"/>
      <c r="J124" s="648"/>
      <c r="K124" s="645"/>
      <c r="L124" s="757"/>
      <c r="M124" s="584"/>
      <c r="N124" s="437"/>
      <c r="O124" s="464"/>
      <c r="P124" s="777"/>
      <c r="Q124" s="438"/>
      <c r="R124" s="652"/>
      <c r="S124" s="568"/>
      <c r="T124" s="653"/>
      <c r="U124" s="652"/>
      <c r="V124" s="568"/>
      <c r="W124" s="653"/>
      <c r="Y124" s="363"/>
      <c r="Z124" s="363"/>
      <c r="AA124" s="363"/>
      <c r="AB124" s="363"/>
      <c r="AC124" s="363"/>
      <c r="AD124" s="363"/>
      <c r="AE124" s="363"/>
      <c r="AF124" s="363"/>
      <c r="AG124" s="363"/>
      <c r="AH124" s="363"/>
      <c r="AI124" s="363"/>
      <c r="AJ124" s="363"/>
      <c r="AK124" s="363"/>
    </row>
    <row r="125" spans="1:37" ht="13.5" customHeight="1">
      <c r="A125" s="5"/>
      <c r="B125" s="544"/>
      <c r="C125" s="547"/>
      <c r="D125" s="594"/>
      <c r="E125" s="594"/>
      <c r="F125" s="731"/>
      <c r="G125" s="638"/>
      <c r="H125" s="639"/>
      <c r="I125" s="758"/>
      <c r="J125" s="646">
        <v>3</v>
      </c>
      <c r="K125" s="647"/>
      <c r="L125" s="758"/>
      <c r="M125" s="582"/>
      <c r="N125" s="441"/>
      <c r="O125" s="465"/>
      <c r="P125" s="776"/>
      <c r="Q125" s="442" t="s">
        <v>553</v>
      </c>
      <c r="R125" s="652"/>
      <c r="S125" s="568"/>
      <c r="T125" s="653"/>
      <c r="U125" s="652"/>
      <c r="V125" s="568"/>
      <c r="W125" s="653"/>
      <c r="Y125" s="363"/>
      <c r="Z125" s="363"/>
      <c r="AA125" s="363"/>
      <c r="AB125" s="363"/>
      <c r="AC125" s="363"/>
      <c r="AD125" s="363"/>
      <c r="AE125" s="363"/>
      <c r="AF125" s="363"/>
      <c r="AG125" s="363"/>
      <c r="AH125" s="363"/>
      <c r="AI125" s="363"/>
      <c r="AJ125" s="363"/>
      <c r="AK125" s="363"/>
    </row>
    <row r="126" spans="1:37" ht="13.5" customHeight="1">
      <c r="A126" s="7"/>
      <c r="B126" s="542" t="s">
        <v>7</v>
      </c>
      <c r="C126" s="546">
        <f>C124+1</f>
        <v>40166</v>
      </c>
      <c r="D126" s="634"/>
      <c r="E126" s="634"/>
      <c r="F126" s="734"/>
      <c r="G126" s="640">
        <v>55</v>
      </c>
      <c r="H126" s="641"/>
      <c r="I126" s="757"/>
      <c r="J126" s="648"/>
      <c r="K126" s="645"/>
      <c r="L126" s="757"/>
      <c r="M126" s="584">
        <v>1</v>
      </c>
      <c r="N126" s="437"/>
      <c r="O126" s="464"/>
      <c r="P126" s="777"/>
      <c r="Q126" s="438"/>
      <c r="R126" s="654"/>
      <c r="S126" s="655"/>
      <c r="T126" s="656"/>
      <c r="U126" s="654"/>
      <c r="V126" s="655"/>
      <c r="W126" s="656"/>
      <c r="Y126" s="363"/>
      <c r="Z126" s="363"/>
      <c r="AA126" s="363"/>
      <c r="AB126" s="363"/>
      <c r="AC126" s="363"/>
      <c r="AD126" s="363"/>
      <c r="AE126" s="363"/>
      <c r="AF126" s="363"/>
      <c r="AG126" s="363"/>
      <c r="AH126" s="363"/>
      <c r="AI126" s="363"/>
      <c r="AJ126" s="363"/>
      <c r="AK126" s="363"/>
    </row>
    <row r="127" spans="1:37" ht="13.5" customHeight="1">
      <c r="A127" s="7"/>
      <c r="B127" s="544"/>
      <c r="C127" s="547"/>
      <c r="D127" s="594"/>
      <c r="E127" s="594"/>
      <c r="F127" s="731"/>
      <c r="G127" s="642"/>
      <c r="H127" s="643"/>
      <c r="I127" s="758"/>
      <c r="J127" s="646"/>
      <c r="K127" s="647"/>
      <c r="L127" s="758"/>
      <c r="M127" s="582"/>
      <c r="N127" s="441"/>
      <c r="O127" s="465"/>
      <c r="P127" s="776"/>
      <c r="Q127" s="442"/>
      <c r="R127" s="657"/>
      <c r="S127" s="658"/>
      <c r="T127" s="659"/>
      <c r="U127" s="657"/>
      <c r="V127" s="658"/>
      <c r="W127" s="659"/>
      <c r="Y127" s="363"/>
      <c r="Z127" s="363"/>
      <c r="AA127" s="363"/>
      <c r="AB127" s="363"/>
      <c r="AC127" s="363"/>
      <c r="AD127" s="363"/>
      <c r="AE127" s="363"/>
      <c r="AF127" s="363"/>
      <c r="AG127" s="363"/>
      <c r="AH127" s="363"/>
      <c r="AI127" s="363"/>
      <c r="AJ127" s="363"/>
      <c r="AK127" s="363"/>
    </row>
    <row r="128" spans="1:37" ht="13.5" customHeight="1">
      <c r="A128" s="5"/>
      <c r="B128" s="542" t="s">
        <v>8</v>
      </c>
      <c r="C128" s="546">
        <f>C126+1</f>
        <v>40167</v>
      </c>
      <c r="D128" s="635">
        <v>12</v>
      </c>
      <c r="E128" s="635"/>
      <c r="F128" s="735"/>
      <c r="G128" s="636"/>
      <c r="H128" s="637"/>
      <c r="I128" s="759"/>
      <c r="J128" s="644"/>
      <c r="K128" s="649"/>
      <c r="L128" s="759"/>
      <c r="M128" s="577"/>
      <c r="N128" s="437"/>
      <c r="O128" s="464"/>
      <c r="P128" s="775"/>
      <c r="Q128" s="438" t="s">
        <v>489</v>
      </c>
      <c r="R128" s="652"/>
      <c r="S128" s="568"/>
      <c r="T128" s="653"/>
      <c r="U128" s="652"/>
      <c r="V128" s="660"/>
      <c r="W128" s="653"/>
      <c r="Y128" s="363"/>
      <c r="Z128" s="363"/>
      <c r="AA128" s="363"/>
      <c r="AB128" s="363"/>
      <c r="AC128" s="363"/>
      <c r="AD128" s="363"/>
      <c r="AE128" s="363"/>
      <c r="AF128" s="363"/>
      <c r="AG128" s="363"/>
      <c r="AH128" s="363"/>
      <c r="AI128" s="363"/>
      <c r="AJ128" s="363"/>
      <c r="AK128" s="363"/>
    </row>
    <row r="129" spans="1:37" ht="13.5" customHeight="1">
      <c r="A129" s="4" t="s">
        <v>32</v>
      </c>
      <c r="B129" s="542"/>
      <c r="C129" s="546"/>
      <c r="D129" s="568"/>
      <c r="E129" s="568"/>
      <c r="F129" s="736"/>
      <c r="G129" s="457"/>
      <c r="H129" s="456"/>
      <c r="I129" s="760"/>
      <c r="J129" s="650"/>
      <c r="K129" s="651"/>
      <c r="L129" s="760"/>
      <c r="M129" s="592"/>
      <c r="N129" s="458"/>
      <c r="O129" s="573"/>
      <c r="P129" s="778"/>
      <c r="Q129" s="442"/>
      <c r="R129" s="652"/>
      <c r="S129" s="568"/>
      <c r="T129" s="653"/>
      <c r="U129" s="652"/>
      <c r="V129" s="568"/>
      <c r="W129" s="653"/>
      <c r="Y129" s="363"/>
      <c r="Z129" s="363"/>
      <c r="AA129" s="363"/>
      <c r="AB129" s="363"/>
      <c r="AC129" s="363"/>
      <c r="AD129" s="363"/>
      <c r="AE129" s="363"/>
      <c r="AF129" s="363"/>
      <c r="AG129" s="363"/>
      <c r="AH129" s="363"/>
      <c r="AI129" s="363"/>
      <c r="AJ129" s="363"/>
      <c r="AK129" s="363"/>
    </row>
    <row r="130" spans="1:37" s="2" customFormat="1" ht="13.5" customHeight="1">
      <c r="A130" s="469">
        <f>+jaarplan!M11</f>
        <v>12.071428571428571</v>
      </c>
      <c r="B130" s="552"/>
      <c r="C130" s="553" t="s">
        <v>10</v>
      </c>
      <c r="D130" s="326">
        <f>+jaarplan!F11</f>
        <v>37</v>
      </c>
      <c r="E130" s="327"/>
      <c r="F130" s="737"/>
      <c r="G130" s="328">
        <f>+jaarplan!H11</f>
        <v>124</v>
      </c>
      <c r="H130" s="326"/>
      <c r="I130" s="761"/>
      <c r="J130" s="631">
        <f>+jaarplan!K11</f>
        <v>6</v>
      </c>
      <c r="K130" s="329"/>
      <c r="L130" s="761"/>
      <c r="M130" s="632">
        <f>+jaarplan!Z11</f>
        <v>3</v>
      </c>
      <c r="N130" s="330"/>
      <c r="O130" s="329"/>
      <c r="P130" s="779"/>
      <c r="Q130" s="331"/>
      <c r="R130" s="470"/>
      <c r="S130" s="471"/>
      <c r="T130" s="472"/>
      <c r="U130" s="470"/>
      <c r="V130" s="471"/>
      <c r="W130" s="472"/>
      <c r="X130" s="351" t="str">
        <f>+jaarplan!W11</f>
        <v>3x</v>
      </c>
      <c r="Y130" s="351" t="str">
        <f>+jaarplan!X11</f>
        <v>1,5H</v>
      </c>
      <c r="Z130" s="351" t="str">
        <f>+jaarplan!Y11</f>
        <v>2x</v>
      </c>
      <c r="AA130" s="351">
        <f>+jaarplan!Z11</f>
        <v>3</v>
      </c>
      <c r="AB130" s="402"/>
      <c r="AC130" s="402"/>
      <c r="AD130" s="402"/>
      <c r="AE130" s="402"/>
      <c r="AF130" s="402"/>
      <c r="AG130" s="402"/>
      <c r="AH130" s="402"/>
      <c r="AI130" s="402"/>
      <c r="AJ130" s="402"/>
      <c r="AK130" s="402"/>
    </row>
    <row r="131" spans="1:37" s="2" customFormat="1" ht="13.5" customHeight="1">
      <c r="A131" s="595">
        <f>+F131+I131+L131+P131</f>
        <v>0</v>
      </c>
      <c r="B131" s="544"/>
      <c r="C131" s="553" t="s">
        <v>30</v>
      </c>
      <c r="D131" s="334">
        <f>+SUM(D116:D129)</f>
        <v>37</v>
      </c>
      <c r="E131" s="333"/>
      <c r="F131" s="738">
        <f>+SUM(F116:F129)</f>
        <v>0</v>
      </c>
      <c r="G131" s="334">
        <f>+SUM(G116:G129)</f>
        <v>124</v>
      </c>
      <c r="H131" s="332"/>
      <c r="I131" s="596">
        <f>+SUM(I116:I129)</f>
        <v>0</v>
      </c>
      <c r="J131" s="335">
        <f>+SUM(J116:J129)</f>
        <v>6</v>
      </c>
      <c r="K131" s="572"/>
      <c r="L131" s="596">
        <f>+SUM(L116:L129)</f>
        <v>0</v>
      </c>
      <c r="M131" s="334">
        <f>SUM(M116:M129)</f>
        <v>3</v>
      </c>
      <c r="N131" s="35"/>
      <c r="O131" s="572"/>
      <c r="P131" s="774">
        <f>+SUM(P116:P129)</f>
        <v>0</v>
      </c>
      <c r="Q131" s="336"/>
      <c r="R131" s="473">
        <f aca="true" t="shared" si="6" ref="R131:W131">IF(ISERROR(AVERAGE(R116:R129)),0,AVERAGE(R116:R129))</f>
        <v>0</v>
      </c>
      <c r="S131" s="474">
        <f t="shared" si="6"/>
        <v>0</v>
      </c>
      <c r="T131" s="475">
        <f t="shared" si="6"/>
        <v>0</v>
      </c>
      <c r="U131" s="473">
        <f t="shared" si="6"/>
        <v>0</v>
      </c>
      <c r="V131" s="515">
        <f t="shared" si="6"/>
        <v>0</v>
      </c>
      <c r="W131" s="514">
        <f t="shared" si="6"/>
        <v>0</v>
      </c>
      <c r="X131" s="1"/>
      <c r="Y131" s="402"/>
      <c r="Z131" s="402"/>
      <c r="AA131" s="402"/>
      <c r="AB131" s="402"/>
      <c r="AC131" s="402"/>
      <c r="AD131" s="402"/>
      <c r="AE131" s="402"/>
      <c r="AF131" s="402"/>
      <c r="AG131" s="402"/>
      <c r="AH131" s="402"/>
      <c r="AI131" s="402"/>
      <c r="AJ131" s="402"/>
      <c r="AK131" s="402"/>
    </row>
    <row r="132" spans="1:37" ht="13.5" customHeight="1">
      <c r="A132" s="4">
        <v>9</v>
      </c>
      <c r="B132" s="542" t="s">
        <v>2</v>
      </c>
      <c r="C132" s="543">
        <f>C128+1</f>
        <v>40168</v>
      </c>
      <c r="D132" s="634"/>
      <c r="E132" s="634"/>
      <c r="F132" s="734"/>
      <c r="G132" s="636"/>
      <c r="H132" s="637"/>
      <c r="I132" s="757"/>
      <c r="J132" s="644"/>
      <c r="K132" s="645"/>
      <c r="L132" s="757"/>
      <c r="M132" s="577"/>
      <c r="N132" s="437"/>
      <c r="O132" s="464"/>
      <c r="P132" s="775"/>
      <c r="Q132" s="438"/>
      <c r="R132" s="347"/>
      <c r="S132" s="346"/>
      <c r="T132" s="349"/>
      <c r="U132" s="347"/>
      <c r="V132" s="346"/>
      <c r="W132" s="349"/>
      <c r="Y132" s="363"/>
      <c r="Z132" s="363"/>
      <c r="AA132" s="363"/>
      <c r="AB132" s="363"/>
      <c r="AC132" s="363"/>
      <c r="AD132" s="363"/>
      <c r="AE132" s="363"/>
      <c r="AF132" s="363"/>
      <c r="AG132" s="363"/>
      <c r="AH132" s="363"/>
      <c r="AI132" s="363"/>
      <c r="AJ132" s="363"/>
      <c r="AK132" s="363"/>
    </row>
    <row r="133" spans="1:37" ht="13.5" customHeight="1">
      <c r="A133" s="4"/>
      <c r="B133" s="544"/>
      <c r="C133" s="545"/>
      <c r="D133" s="594"/>
      <c r="E133" s="594"/>
      <c r="F133" s="731"/>
      <c r="G133" s="638">
        <v>13</v>
      </c>
      <c r="H133" s="639"/>
      <c r="I133" s="758"/>
      <c r="J133" s="646"/>
      <c r="K133" s="647"/>
      <c r="L133" s="758"/>
      <c r="M133" s="582">
        <v>1</v>
      </c>
      <c r="N133" s="441"/>
      <c r="O133" s="465"/>
      <c r="P133" s="776"/>
      <c r="Q133" s="442"/>
      <c r="R133" s="652"/>
      <c r="S133" s="568"/>
      <c r="T133" s="653"/>
      <c r="U133" s="652"/>
      <c r="V133" s="568"/>
      <c r="W133" s="653"/>
      <c r="Y133" s="363"/>
      <c r="Z133" s="363"/>
      <c r="AA133" s="363"/>
      <c r="AB133" s="363"/>
      <c r="AC133" s="363"/>
      <c r="AD133" s="363"/>
      <c r="AE133" s="363"/>
      <c r="AF133" s="363"/>
      <c r="AG133" s="363"/>
      <c r="AH133" s="363"/>
      <c r="AI133" s="363"/>
      <c r="AJ133" s="363"/>
      <c r="AK133" s="363"/>
    </row>
    <row r="134" spans="1:37" ht="13.5" customHeight="1">
      <c r="A134" s="5"/>
      <c r="B134" s="542" t="s">
        <v>3</v>
      </c>
      <c r="C134" s="546">
        <f>C132+1</f>
        <v>40169</v>
      </c>
      <c r="D134" s="634"/>
      <c r="E134" s="634"/>
      <c r="F134" s="734"/>
      <c r="G134" s="636">
        <v>13</v>
      </c>
      <c r="H134" s="637"/>
      <c r="I134" s="757"/>
      <c r="J134" s="648"/>
      <c r="K134" s="645"/>
      <c r="L134" s="757"/>
      <c r="M134" s="584"/>
      <c r="N134" s="437"/>
      <c r="O134" s="464"/>
      <c r="P134" s="777"/>
      <c r="Q134" s="438"/>
      <c r="R134" s="654"/>
      <c r="S134" s="655"/>
      <c r="T134" s="656"/>
      <c r="U134" s="654"/>
      <c r="V134" s="655"/>
      <c r="W134" s="656"/>
      <c r="Y134" s="363"/>
      <c r="Z134" s="363"/>
      <c r="AA134" s="363"/>
      <c r="AB134" s="363"/>
      <c r="AC134" s="363"/>
      <c r="AD134" s="363"/>
      <c r="AE134" s="363"/>
      <c r="AF134" s="363"/>
      <c r="AG134" s="363"/>
      <c r="AH134" s="363"/>
      <c r="AI134" s="363"/>
      <c r="AJ134" s="363"/>
      <c r="AK134" s="363"/>
    </row>
    <row r="135" spans="1:37" ht="13.5" customHeight="1">
      <c r="A135" s="5" t="s">
        <v>31</v>
      </c>
      <c r="B135" s="544"/>
      <c r="C135" s="547"/>
      <c r="D135" s="594">
        <v>12</v>
      </c>
      <c r="E135" s="594"/>
      <c r="F135" s="731"/>
      <c r="G135" s="638"/>
      <c r="H135" s="639"/>
      <c r="I135" s="758"/>
      <c r="J135" s="646"/>
      <c r="K135" s="647"/>
      <c r="L135" s="758"/>
      <c r="M135" s="582"/>
      <c r="N135" s="441"/>
      <c r="O135" s="465"/>
      <c r="P135" s="776"/>
      <c r="Q135" s="442"/>
      <c r="R135" s="657"/>
      <c r="S135" s="658"/>
      <c r="T135" s="659"/>
      <c r="U135" s="657"/>
      <c r="V135" s="658"/>
      <c r="W135" s="659"/>
      <c r="Y135" s="363"/>
      <c r="Z135" s="363"/>
      <c r="AA135" s="363"/>
      <c r="AB135" s="363"/>
      <c r="AC135" s="363"/>
      <c r="AD135" s="363"/>
      <c r="AE135" s="363"/>
      <c r="AF135" s="363"/>
      <c r="AG135" s="363"/>
      <c r="AH135" s="363"/>
      <c r="AI135" s="363"/>
      <c r="AJ135" s="363"/>
      <c r="AK135" s="363"/>
    </row>
    <row r="136" spans="1:37" ht="13.5" customHeight="1">
      <c r="A136" s="5"/>
      <c r="B136" s="542" t="s">
        <v>4</v>
      </c>
      <c r="C136" s="546">
        <f>C134+1</f>
        <v>40170</v>
      </c>
      <c r="D136" s="634"/>
      <c r="E136" s="634"/>
      <c r="F136" s="734"/>
      <c r="G136" s="636"/>
      <c r="H136" s="637"/>
      <c r="I136" s="757"/>
      <c r="J136" s="648"/>
      <c r="K136" s="645"/>
      <c r="L136" s="757"/>
      <c r="M136" s="584">
        <v>1</v>
      </c>
      <c r="N136" s="437"/>
      <c r="O136" s="464"/>
      <c r="P136" s="777"/>
      <c r="Q136" s="438"/>
      <c r="R136" s="652"/>
      <c r="S136" s="568"/>
      <c r="T136" s="653"/>
      <c r="U136" s="652"/>
      <c r="V136" s="568"/>
      <c r="W136" s="653"/>
      <c r="Y136" s="363"/>
      <c r="Z136" s="363"/>
      <c r="AA136" s="363"/>
      <c r="AB136" s="363"/>
      <c r="AC136" s="363"/>
      <c r="AD136" s="363"/>
      <c r="AE136" s="363"/>
      <c r="AF136" s="363"/>
      <c r="AG136" s="363"/>
      <c r="AH136" s="363"/>
      <c r="AI136" s="363"/>
      <c r="AJ136" s="363"/>
      <c r="AK136" s="363"/>
    </row>
    <row r="137" spans="1:37" ht="13.5" customHeight="1">
      <c r="A137" s="5"/>
      <c r="B137" s="544"/>
      <c r="C137" s="547"/>
      <c r="D137" s="594">
        <v>16</v>
      </c>
      <c r="E137" s="594"/>
      <c r="F137" s="731"/>
      <c r="G137" s="638"/>
      <c r="H137" s="639"/>
      <c r="I137" s="758"/>
      <c r="J137" s="646"/>
      <c r="K137" s="647"/>
      <c r="L137" s="758"/>
      <c r="M137" s="582"/>
      <c r="N137" s="441"/>
      <c r="O137" s="465"/>
      <c r="P137" s="776"/>
      <c r="Q137" s="442"/>
      <c r="R137" s="652"/>
      <c r="S137" s="568"/>
      <c r="T137" s="653"/>
      <c r="U137" s="652"/>
      <c r="V137" s="568"/>
      <c r="W137" s="653"/>
      <c r="Y137" s="363"/>
      <c r="Z137" s="363"/>
      <c r="AA137" s="363"/>
      <c r="AB137" s="363"/>
      <c r="AC137" s="363"/>
      <c r="AD137" s="363"/>
      <c r="AE137" s="363"/>
      <c r="AF137" s="363"/>
      <c r="AG137" s="363"/>
      <c r="AH137" s="363"/>
      <c r="AI137" s="363"/>
      <c r="AJ137" s="363"/>
      <c r="AK137" s="363"/>
    </row>
    <row r="138" spans="1:37" ht="13.5" customHeight="1">
      <c r="A138" s="5"/>
      <c r="B138" s="542" t="s">
        <v>5</v>
      </c>
      <c r="C138" s="546">
        <f>C136+1</f>
        <v>40171</v>
      </c>
      <c r="D138" s="634"/>
      <c r="E138" s="634"/>
      <c r="F138" s="734"/>
      <c r="G138" s="636">
        <v>40</v>
      </c>
      <c r="H138" s="637"/>
      <c r="I138" s="757"/>
      <c r="J138" s="648"/>
      <c r="K138" s="645"/>
      <c r="L138" s="757"/>
      <c r="M138" s="584"/>
      <c r="N138" s="437"/>
      <c r="O138" s="464"/>
      <c r="P138" s="777"/>
      <c r="Q138" s="438"/>
      <c r="R138" s="654"/>
      <c r="S138" s="655"/>
      <c r="T138" s="656"/>
      <c r="U138" s="654"/>
      <c r="V138" s="655"/>
      <c r="W138" s="656"/>
      <c r="Y138" s="363"/>
      <c r="Z138" s="363"/>
      <c r="AA138" s="363"/>
      <c r="AB138" s="363"/>
      <c r="AC138" s="363"/>
      <c r="AD138" s="363"/>
      <c r="AE138" s="363"/>
      <c r="AF138" s="363"/>
      <c r="AG138" s="363"/>
      <c r="AH138" s="363"/>
      <c r="AI138" s="363"/>
      <c r="AJ138" s="363"/>
      <c r="AK138" s="363"/>
    </row>
    <row r="139" spans="1:37" ht="13.5" customHeight="1">
      <c r="A139" s="5" t="str">
        <f>+jaarplan!E12</f>
        <v>run</v>
      </c>
      <c r="B139" s="548"/>
      <c r="C139" s="547"/>
      <c r="D139" s="594"/>
      <c r="E139" s="594"/>
      <c r="F139" s="731"/>
      <c r="G139" s="638"/>
      <c r="H139" s="639"/>
      <c r="I139" s="758"/>
      <c r="J139" s="646"/>
      <c r="K139" s="647"/>
      <c r="L139" s="758"/>
      <c r="M139" s="582"/>
      <c r="N139" s="441"/>
      <c r="O139" s="465"/>
      <c r="P139" s="776"/>
      <c r="Q139" s="442"/>
      <c r="R139" s="657"/>
      <c r="S139" s="658"/>
      <c r="T139" s="659"/>
      <c r="U139" s="657"/>
      <c r="V139" s="658"/>
      <c r="W139" s="659"/>
      <c r="Y139" s="363"/>
      <c r="Z139" s="363"/>
      <c r="AA139" s="363"/>
      <c r="AB139" s="363"/>
      <c r="AC139" s="363"/>
      <c r="AD139" s="363"/>
      <c r="AE139" s="363"/>
      <c r="AF139" s="363"/>
      <c r="AG139" s="363"/>
      <c r="AH139" s="363"/>
      <c r="AI139" s="363"/>
      <c r="AJ139" s="363"/>
      <c r="AK139" s="363"/>
    </row>
    <row r="140" spans="1:37" ht="13.5" customHeight="1">
      <c r="A140" s="5"/>
      <c r="B140" s="542" t="s">
        <v>6</v>
      </c>
      <c r="C140" s="546">
        <f>C138+1</f>
        <v>40172</v>
      </c>
      <c r="D140" s="634">
        <v>12</v>
      </c>
      <c r="E140" s="634"/>
      <c r="F140" s="734"/>
      <c r="G140" s="636"/>
      <c r="H140" s="637"/>
      <c r="I140" s="757"/>
      <c r="J140" s="648"/>
      <c r="K140" s="645"/>
      <c r="L140" s="757"/>
      <c r="M140" s="584"/>
      <c r="N140" s="437"/>
      <c r="O140" s="464"/>
      <c r="P140" s="777"/>
      <c r="Q140" s="438" t="s">
        <v>487</v>
      </c>
      <c r="R140" s="652"/>
      <c r="S140" s="568"/>
      <c r="T140" s="653"/>
      <c r="U140" s="652"/>
      <c r="V140" s="568"/>
      <c r="W140" s="653"/>
      <c r="Y140" s="363"/>
      <c r="Z140" s="363"/>
      <c r="AA140" s="363"/>
      <c r="AB140" s="363"/>
      <c r="AC140" s="363"/>
      <c r="AD140" s="363"/>
      <c r="AE140" s="363"/>
      <c r="AF140" s="363"/>
      <c r="AG140" s="363"/>
      <c r="AH140" s="363"/>
      <c r="AI140" s="363"/>
      <c r="AJ140" s="363"/>
      <c r="AK140" s="363"/>
    </row>
    <row r="141" spans="1:37" ht="13.5" customHeight="1">
      <c r="A141" s="5"/>
      <c r="B141" s="544"/>
      <c r="C141" s="547"/>
      <c r="D141" s="594"/>
      <c r="E141" s="594"/>
      <c r="F141" s="731"/>
      <c r="G141" s="638"/>
      <c r="H141" s="639"/>
      <c r="I141" s="758"/>
      <c r="J141" s="646"/>
      <c r="K141" s="647"/>
      <c r="L141" s="758"/>
      <c r="M141" s="582"/>
      <c r="N141" s="441"/>
      <c r="O141" s="465"/>
      <c r="P141" s="776"/>
      <c r="Q141" s="442"/>
      <c r="R141" s="652"/>
      <c r="S141" s="568"/>
      <c r="T141" s="653"/>
      <c r="U141" s="652"/>
      <c r="V141" s="568"/>
      <c r="W141" s="653"/>
      <c r="Y141" s="363"/>
      <c r="Z141" s="363"/>
      <c r="AA141" s="363"/>
      <c r="AB141" s="363"/>
      <c r="AC141" s="363"/>
      <c r="AD141" s="363"/>
      <c r="AE141" s="363"/>
      <c r="AF141" s="363"/>
      <c r="AG141" s="363"/>
      <c r="AH141" s="363"/>
      <c r="AI141" s="363"/>
      <c r="AJ141" s="363"/>
      <c r="AK141" s="363"/>
    </row>
    <row r="142" spans="1:37" ht="13.5" customHeight="1">
      <c r="A142" s="7"/>
      <c r="B142" s="542" t="s">
        <v>7</v>
      </c>
      <c r="C142" s="546">
        <f>C140+1</f>
        <v>40173</v>
      </c>
      <c r="D142" s="634"/>
      <c r="E142" s="634"/>
      <c r="F142" s="734"/>
      <c r="G142" s="640"/>
      <c r="H142" s="641"/>
      <c r="I142" s="757"/>
      <c r="J142" s="648">
        <v>3</v>
      </c>
      <c r="K142" s="645"/>
      <c r="L142" s="757"/>
      <c r="M142" s="584"/>
      <c r="N142" s="437"/>
      <c r="O142" s="464"/>
      <c r="P142" s="777"/>
      <c r="Q142" s="438"/>
      <c r="R142" s="654"/>
      <c r="S142" s="655"/>
      <c r="T142" s="656"/>
      <c r="U142" s="654"/>
      <c r="V142" s="655"/>
      <c r="W142" s="656"/>
      <c r="Y142" s="363"/>
      <c r="Z142" s="363"/>
      <c r="AA142" s="363"/>
      <c r="AB142" s="363"/>
      <c r="AC142" s="363"/>
      <c r="AD142" s="363"/>
      <c r="AE142" s="363"/>
      <c r="AF142" s="363"/>
      <c r="AG142" s="363"/>
      <c r="AH142" s="363"/>
      <c r="AI142" s="363"/>
      <c r="AJ142" s="363"/>
      <c r="AK142" s="363"/>
    </row>
    <row r="143" spans="1:37" ht="13.5" customHeight="1">
      <c r="A143" s="7"/>
      <c r="B143" s="544"/>
      <c r="C143" s="547"/>
      <c r="D143" s="594"/>
      <c r="E143" s="594"/>
      <c r="F143" s="731"/>
      <c r="G143" s="642">
        <v>55</v>
      </c>
      <c r="H143" s="643"/>
      <c r="I143" s="758"/>
      <c r="J143" s="646"/>
      <c r="K143" s="647"/>
      <c r="L143" s="758"/>
      <c r="M143" s="582"/>
      <c r="N143" s="441"/>
      <c r="O143" s="465"/>
      <c r="P143" s="776"/>
      <c r="Q143" s="442"/>
      <c r="R143" s="657"/>
      <c r="S143" s="658"/>
      <c r="T143" s="659"/>
      <c r="U143" s="657"/>
      <c r="V143" s="658"/>
      <c r="W143" s="659"/>
      <c r="Y143" s="363"/>
      <c r="Z143" s="363"/>
      <c r="AA143" s="363"/>
      <c r="AB143" s="363"/>
      <c r="AC143" s="363"/>
      <c r="AD143" s="363"/>
      <c r="AE143" s="363"/>
      <c r="AF143" s="363"/>
      <c r="AG143" s="363"/>
      <c r="AH143" s="363"/>
      <c r="AI143" s="363"/>
      <c r="AJ143" s="363"/>
      <c r="AK143" s="363"/>
    </row>
    <row r="144" spans="1:37" ht="13.5" customHeight="1">
      <c r="A144" s="5"/>
      <c r="B144" s="542" t="s">
        <v>8</v>
      </c>
      <c r="C144" s="546">
        <f>C142+1</f>
        <v>40174</v>
      </c>
      <c r="D144" s="635">
        <v>12</v>
      </c>
      <c r="E144" s="635"/>
      <c r="F144" s="735"/>
      <c r="G144" s="636"/>
      <c r="H144" s="637"/>
      <c r="I144" s="759"/>
      <c r="J144" s="644"/>
      <c r="K144" s="649"/>
      <c r="L144" s="759"/>
      <c r="M144" s="577"/>
      <c r="N144" s="437"/>
      <c r="O144" s="464"/>
      <c r="P144" s="775"/>
      <c r="Q144" s="438" t="s">
        <v>490</v>
      </c>
      <c r="R144" s="652"/>
      <c r="S144" s="568"/>
      <c r="T144" s="653"/>
      <c r="U144" s="652"/>
      <c r="V144" s="660"/>
      <c r="W144" s="653"/>
      <c r="Y144" s="363"/>
      <c r="Z144" s="363"/>
      <c r="AA144" s="363"/>
      <c r="AB144" s="363"/>
      <c r="AC144" s="363"/>
      <c r="AD144" s="363"/>
      <c r="AE144" s="363"/>
      <c r="AF144" s="363"/>
      <c r="AG144" s="363"/>
      <c r="AH144" s="363"/>
      <c r="AI144" s="363"/>
      <c r="AJ144" s="363"/>
      <c r="AK144" s="363"/>
    </row>
    <row r="145" spans="1:37" ht="13.5" customHeight="1">
      <c r="A145" s="4" t="s">
        <v>32</v>
      </c>
      <c r="B145" s="542"/>
      <c r="C145" s="546"/>
      <c r="D145" s="568"/>
      <c r="E145" s="568"/>
      <c r="F145" s="736"/>
      <c r="G145" s="457"/>
      <c r="H145" s="456"/>
      <c r="I145" s="760"/>
      <c r="J145" s="650"/>
      <c r="K145" s="651"/>
      <c r="L145" s="760"/>
      <c r="M145" s="592"/>
      <c r="N145" s="458"/>
      <c r="O145" s="573"/>
      <c r="P145" s="778"/>
      <c r="Q145" s="442"/>
      <c r="R145" s="652"/>
      <c r="S145" s="568"/>
      <c r="T145" s="653"/>
      <c r="U145" s="652"/>
      <c r="V145" s="568"/>
      <c r="W145" s="653"/>
      <c r="Y145" s="363"/>
      <c r="Z145" s="363"/>
      <c r="AA145" s="363"/>
      <c r="AB145" s="363"/>
      <c r="AC145" s="363"/>
      <c r="AD145" s="363"/>
      <c r="AE145" s="363"/>
      <c r="AF145" s="363"/>
      <c r="AG145" s="363"/>
      <c r="AH145" s="363"/>
      <c r="AI145" s="363"/>
      <c r="AJ145" s="363"/>
      <c r="AK145" s="363"/>
    </row>
    <row r="146" spans="1:37" s="2" customFormat="1" ht="13.5" customHeight="1">
      <c r="A146" s="469">
        <f>+jaarplan!M12</f>
        <v>12.035714285714285</v>
      </c>
      <c r="B146" s="549"/>
      <c r="C146" s="550" t="s">
        <v>10</v>
      </c>
      <c r="D146" s="326">
        <f>+jaarplan!F12</f>
        <v>52</v>
      </c>
      <c r="E146" s="327"/>
      <c r="F146" s="737"/>
      <c r="G146" s="328">
        <f>+jaarplan!H12</f>
        <v>121</v>
      </c>
      <c r="H146" s="326"/>
      <c r="I146" s="756"/>
      <c r="J146" s="329">
        <f>+jaarplan!K12</f>
        <v>6</v>
      </c>
      <c r="K146" s="329"/>
      <c r="L146" s="765"/>
      <c r="M146" s="574">
        <f>+jaarplan!Z12</f>
        <v>2</v>
      </c>
      <c r="N146" s="330"/>
      <c r="O146" s="329"/>
      <c r="P146" s="773"/>
      <c r="Q146" s="331"/>
      <c r="R146" s="470"/>
      <c r="S146" s="471"/>
      <c r="T146" s="472"/>
      <c r="U146" s="470"/>
      <c r="V146" s="471"/>
      <c r="W146" s="472"/>
      <c r="X146" s="351" t="str">
        <f>+jaarplan!W12</f>
        <v>4x</v>
      </c>
      <c r="Y146" s="351" t="str">
        <f>+jaarplan!X12</f>
        <v>1,5H</v>
      </c>
      <c r="Z146" s="351" t="str">
        <f>+jaarplan!Y12</f>
        <v>2x</v>
      </c>
      <c r="AA146" s="351">
        <f>+jaarplan!Z12</f>
        <v>2</v>
      </c>
      <c r="AB146" s="402"/>
      <c r="AC146" s="402"/>
      <c r="AD146" s="402"/>
      <c r="AE146" s="402"/>
      <c r="AF146" s="402"/>
      <c r="AG146" s="402"/>
      <c r="AH146" s="402"/>
      <c r="AI146" s="402"/>
      <c r="AJ146" s="402"/>
      <c r="AK146" s="402"/>
    </row>
    <row r="147" spans="1:37" s="2" customFormat="1" ht="13.5" customHeight="1">
      <c r="A147" s="595">
        <f>+F147+I147+L147+P147</f>
        <v>0</v>
      </c>
      <c r="B147" s="544"/>
      <c r="C147" s="551" t="s">
        <v>30</v>
      </c>
      <c r="D147" s="334">
        <f>+SUM(D132:D145)</f>
        <v>52</v>
      </c>
      <c r="E147" s="333"/>
      <c r="F147" s="738">
        <f>+SUM(F132:F145)</f>
        <v>0</v>
      </c>
      <c r="G147" s="334">
        <f>+SUM(G132:G145)</f>
        <v>121</v>
      </c>
      <c r="H147" s="332"/>
      <c r="I147" s="596">
        <f>+SUM(I132:I145)</f>
        <v>0</v>
      </c>
      <c r="J147" s="335">
        <f>+SUM(J132:J145)</f>
        <v>3</v>
      </c>
      <c r="K147" s="572"/>
      <c r="L147" s="596">
        <f>+SUM(L132:L145)</f>
        <v>0</v>
      </c>
      <c r="M147" s="334">
        <f>SUM(M132:M145)</f>
        <v>2</v>
      </c>
      <c r="N147" s="35"/>
      <c r="O147" s="572"/>
      <c r="P147" s="774">
        <f>+SUM(P132:P145)</f>
        <v>0</v>
      </c>
      <c r="Q147" s="336"/>
      <c r="R147" s="473">
        <f aca="true" t="shared" si="7" ref="R147:W147">IF(ISERROR(AVERAGE(R132:R145)),0,AVERAGE(R132:R145))</f>
        <v>0</v>
      </c>
      <c r="S147" s="474">
        <f t="shared" si="7"/>
        <v>0</v>
      </c>
      <c r="T147" s="475">
        <f t="shared" si="7"/>
        <v>0</v>
      </c>
      <c r="U147" s="473">
        <f t="shared" si="7"/>
        <v>0</v>
      </c>
      <c r="V147" s="515">
        <f>IF(ISERROR(AVERAGE(V132:V145)),0,AVERAGE(V132:V145))</f>
        <v>0</v>
      </c>
      <c r="W147" s="514">
        <f t="shared" si="7"/>
        <v>0</v>
      </c>
      <c r="X147" s="1"/>
      <c r="Y147" s="402"/>
      <c r="Z147" s="402"/>
      <c r="AA147" s="402"/>
      <c r="AB147" s="402"/>
      <c r="AC147" s="402"/>
      <c r="AD147" s="402"/>
      <c r="AE147" s="402"/>
      <c r="AF147" s="402"/>
      <c r="AG147" s="402"/>
      <c r="AH147" s="402"/>
      <c r="AI147" s="402"/>
      <c r="AJ147" s="402"/>
      <c r="AK147" s="402"/>
    </row>
    <row r="148" spans="1:37" ht="13.5" customHeight="1">
      <c r="A148" s="4">
        <v>10</v>
      </c>
      <c r="B148" s="542" t="s">
        <v>2</v>
      </c>
      <c r="C148" s="543">
        <f>C144+1</f>
        <v>40175</v>
      </c>
      <c r="D148" s="634"/>
      <c r="E148" s="634"/>
      <c r="F148" s="734"/>
      <c r="G148" s="636">
        <v>13</v>
      </c>
      <c r="H148" s="637"/>
      <c r="I148" s="757"/>
      <c r="J148" s="644"/>
      <c r="K148" s="645"/>
      <c r="L148" s="757"/>
      <c r="M148" s="577"/>
      <c r="N148" s="437"/>
      <c r="O148" s="464"/>
      <c r="P148" s="775"/>
      <c r="Q148" s="438"/>
      <c r="R148" s="347"/>
      <c r="S148" s="346"/>
      <c r="T148" s="349"/>
      <c r="U148" s="347"/>
      <c r="V148" s="346"/>
      <c r="W148" s="349"/>
      <c r="Y148" s="363"/>
      <c r="Z148" s="363"/>
      <c r="AA148" s="363"/>
      <c r="AB148" s="363"/>
      <c r="AC148" s="363"/>
      <c r="AD148" s="363"/>
      <c r="AE148" s="363"/>
      <c r="AF148" s="363"/>
      <c r="AG148" s="363"/>
      <c r="AH148" s="363"/>
      <c r="AI148" s="363"/>
      <c r="AJ148" s="363"/>
      <c r="AK148" s="363"/>
    </row>
    <row r="149" spans="1:37" ht="13.5" customHeight="1">
      <c r="A149" s="4"/>
      <c r="B149" s="544"/>
      <c r="C149" s="545"/>
      <c r="D149" s="594"/>
      <c r="E149" s="594"/>
      <c r="F149" s="731"/>
      <c r="G149" s="638"/>
      <c r="H149" s="639"/>
      <c r="I149" s="758"/>
      <c r="J149" s="646">
        <v>2</v>
      </c>
      <c r="K149" s="647"/>
      <c r="L149" s="758"/>
      <c r="M149" s="582"/>
      <c r="N149" s="441"/>
      <c r="O149" s="465"/>
      <c r="P149" s="776"/>
      <c r="Q149" s="442"/>
      <c r="R149" s="652"/>
      <c r="S149" s="568"/>
      <c r="T149" s="653"/>
      <c r="U149" s="652"/>
      <c r="V149" s="568"/>
      <c r="W149" s="653"/>
      <c r="Y149" s="363"/>
      <c r="Z149" s="363"/>
      <c r="AA149" s="363"/>
      <c r="AB149" s="363"/>
      <c r="AC149" s="363"/>
      <c r="AD149" s="363"/>
      <c r="AE149" s="363"/>
      <c r="AF149" s="363"/>
      <c r="AG149" s="363"/>
      <c r="AH149" s="363"/>
      <c r="AI149" s="363"/>
      <c r="AJ149" s="363"/>
      <c r="AK149" s="363"/>
    </row>
    <row r="150" spans="1:37" ht="13.5" customHeight="1">
      <c r="A150" s="5"/>
      <c r="B150" s="542" t="s">
        <v>3</v>
      </c>
      <c r="C150" s="546">
        <f>C148+1</f>
        <v>40176</v>
      </c>
      <c r="D150" s="634">
        <v>6</v>
      </c>
      <c r="E150" s="634"/>
      <c r="F150" s="734"/>
      <c r="G150" s="636">
        <v>13</v>
      </c>
      <c r="H150" s="637"/>
      <c r="I150" s="757"/>
      <c r="J150" s="648"/>
      <c r="K150" s="645"/>
      <c r="L150" s="757"/>
      <c r="M150" s="584"/>
      <c r="N150" s="437"/>
      <c r="O150" s="464"/>
      <c r="P150" s="777"/>
      <c r="Q150" s="438"/>
      <c r="R150" s="654"/>
      <c r="S150" s="655"/>
      <c r="T150" s="656"/>
      <c r="U150" s="654"/>
      <c r="V150" s="655"/>
      <c r="W150" s="656"/>
      <c r="Y150" s="363"/>
      <c r="Z150" s="363"/>
      <c r="AA150" s="363"/>
      <c r="AB150" s="363"/>
      <c r="AC150" s="363"/>
      <c r="AD150" s="363"/>
      <c r="AE150" s="363"/>
      <c r="AF150" s="363"/>
      <c r="AG150" s="363"/>
      <c r="AH150" s="363"/>
      <c r="AI150" s="363"/>
      <c r="AJ150" s="363"/>
      <c r="AK150" s="363"/>
    </row>
    <row r="151" spans="1:37" ht="13.5" customHeight="1">
      <c r="A151" s="5" t="s">
        <v>31</v>
      </c>
      <c r="B151" s="544"/>
      <c r="C151" s="547"/>
      <c r="D151" s="594"/>
      <c r="E151" s="594"/>
      <c r="F151" s="731"/>
      <c r="G151" s="638"/>
      <c r="H151" s="639"/>
      <c r="I151" s="758"/>
      <c r="J151" s="646"/>
      <c r="K151" s="647"/>
      <c r="L151" s="758"/>
      <c r="M151" s="582"/>
      <c r="N151" s="441"/>
      <c r="O151" s="465"/>
      <c r="P151" s="776"/>
      <c r="Q151" s="442"/>
      <c r="R151" s="657"/>
      <c r="S151" s="658"/>
      <c r="T151" s="659"/>
      <c r="U151" s="657"/>
      <c r="V151" s="658"/>
      <c r="W151" s="659"/>
      <c r="Y151" s="363"/>
      <c r="Z151" s="363"/>
      <c r="AA151" s="363"/>
      <c r="AB151" s="363"/>
      <c r="AC151" s="363"/>
      <c r="AD151" s="363"/>
      <c r="AE151" s="363"/>
      <c r="AF151" s="363"/>
      <c r="AG151" s="363"/>
      <c r="AH151" s="363"/>
      <c r="AI151" s="363"/>
      <c r="AJ151" s="363"/>
      <c r="AK151" s="363"/>
    </row>
    <row r="152" spans="1:37" ht="13.5" customHeight="1">
      <c r="A152" s="5"/>
      <c r="B152" s="542" t="s">
        <v>4</v>
      </c>
      <c r="C152" s="546">
        <f>C150+1</f>
        <v>40177</v>
      </c>
      <c r="D152" s="634"/>
      <c r="E152" s="634"/>
      <c r="F152" s="734"/>
      <c r="G152" s="636">
        <v>13</v>
      </c>
      <c r="H152" s="637"/>
      <c r="I152" s="757"/>
      <c r="J152" s="648"/>
      <c r="K152" s="645"/>
      <c r="L152" s="757"/>
      <c r="M152" s="584"/>
      <c r="N152" s="437"/>
      <c r="O152" s="464"/>
      <c r="P152" s="777"/>
      <c r="Q152" s="438"/>
      <c r="R152" s="652"/>
      <c r="S152" s="568"/>
      <c r="T152" s="653"/>
      <c r="U152" s="652"/>
      <c r="V152" s="568"/>
      <c r="W152" s="653"/>
      <c r="Y152" s="363"/>
      <c r="Z152" s="363"/>
      <c r="AA152" s="363"/>
      <c r="AB152" s="363"/>
      <c r="AC152" s="363"/>
      <c r="AD152" s="363"/>
      <c r="AE152" s="363"/>
      <c r="AF152" s="363"/>
      <c r="AG152" s="363"/>
      <c r="AH152" s="363"/>
      <c r="AI152" s="363"/>
      <c r="AJ152" s="363"/>
      <c r="AK152" s="363"/>
    </row>
    <row r="153" spans="1:37" ht="13.5" customHeight="1">
      <c r="A153" s="5"/>
      <c r="B153" s="544"/>
      <c r="C153" s="547"/>
      <c r="D153" s="594"/>
      <c r="E153" s="594"/>
      <c r="F153" s="731"/>
      <c r="G153" s="638"/>
      <c r="H153" s="639"/>
      <c r="I153" s="758"/>
      <c r="J153" s="646"/>
      <c r="K153" s="647"/>
      <c r="L153" s="758"/>
      <c r="M153" s="582">
        <v>1</v>
      </c>
      <c r="N153" s="441"/>
      <c r="O153" s="465"/>
      <c r="P153" s="776"/>
      <c r="Q153" s="442"/>
      <c r="R153" s="652"/>
      <c r="S153" s="568"/>
      <c r="T153" s="653"/>
      <c r="U153" s="652"/>
      <c r="V153" s="568"/>
      <c r="W153" s="653"/>
      <c r="Y153" s="363"/>
      <c r="Z153" s="363"/>
      <c r="AA153" s="363"/>
      <c r="AB153" s="363"/>
      <c r="AC153" s="363"/>
      <c r="AD153" s="363"/>
      <c r="AE153" s="363"/>
      <c r="AF153" s="363"/>
      <c r="AG153" s="363"/>
      <c r="AH153" s="363"/>
      <c r="AI153" s="363"/>
      <c r="AJ153" s="363"/>
      <c r="AK153" s="363"/>
    </row>
    <row r="154" spans="1:37" ht="13.5" customHeight="1">
      <c r="A154" s="5"/>
      <c r="B154" s="542" t="s">
        <v>5</v>
      </c>
      <c r="C154" s="546">
        <f>C152+1</f>
        <v>40178</v>
      </c>
      <c r="D154" s="634"/>
      <c r="E154" s="634"/>
      <c r="F154" s="734"/>
      <c r="G154" s="636"/>
      <c r="H154" s="637"/>
      <c r="I154" s="757"/>
      <c r="J154" s="648"/>
      <c r="K154" s="645"/>
      <c r="L154" s="757"/>
      <c r="M154" s="584"/>
      <c r="N154" s="437"/>
      <c r="O154" s="464"/>
      <c r="P154" s="777"/>
      <c r="Q154" s="438"/>
      <c r="R154" s="654"/>
      <c r="S154" s="655"/>
      <c r="T154" s="656"/>
      <c r="U154" s="654"/>
      <c r="V154" s="655"/>
      <c r="W154" s="656"/>
      <c r="Y154" s="363"/>
      <c r="Z154" s="363"/>
      <c r="AA154" s="363"/>
      <c r="AB154" s="363"/>
      <c r="AC154" s="363"/>
      <c r="AD154" s="363"/>
      <c r="AE154" s="363"/>
      <c r="AF154" s="363"/>
      <c r="AG154" s="363"/>
      <c r="AH154" s="363"/>
      <c r="AI154" s="363"/>
      <c r="AJ154" s="363"/>
      <c r="AK154" s="363"/>
    </row>
    <row r="155" spans="1:37" ht="13.5" customHeight="1">
      <c r="A155" s="5" t="str">
        <f>+jaarplan!E13</f>
        <v>RUST</v>
      </c>
      <c r="B155" s="544"/>
      <c r="C155" s="547"/>
      <c r="D155" s="594"/>
      <c r="E155" s="594"/>
      <c r="F155" s="731"/>
      <c r="G155" s="638"/>
      <c r="H155" s="639"/>
      <c r="I155" s="758"/>
      <c r="J155" s="646"/>
      <c r="K155" s="647"/>
      <c r="L155" s="758"/>
      <c r="M155" s="582"/>
      <c r="N155" s="441"/>
      <c r="O155" s="465"/>
      <c r="P155" s="776"/>
      <c r="Q155" s="442"/>
      <c r="R155" s="657"/>
      <c r="S155" s="658"/>
      <c r="T155" s="659"/>
      <c r="U155" s="657"/>
      <c r="V155" s="658"/>
      <c r="W155" s="659"/>
      <c r="Y155" s="363"/>
      <c r="Z155" s="363"/>
      <c r="AA155" s="363"/>
      <c r="AB155" s="363"/>
      <c r="AC155" s="363"/>
      <c r="AD155" s="363"/>
      <c r="AE155" s="363"/>
      <c r="AF155" s="363"/>
      <c r="AG155" s="363"/>
      <c r="AH155" s="363"/>
      <c r="AI155" s="363"/>
      <c r="AJ155" s="363"/>
      <c r="AK155" s="363"/>
    </row>
    <row r="156" spans="1:37" ht="13.5" customHeight="1">
      <c r="A156" s="5"/>
      <c r="B156" s="542" t="s">
        <v>6</v>
      </c>
      <c r="C156" s="546">
        <f>C154+1</f>
        <v>40179</v>
      </c>
      <c r="D156" s="634"/>
      <c r="E156" s="634"/>
      <c r="F156" s="734"/>
      <c r="G156" s="636"/>
      <c r="H156" s="637"/>
      <c r="I156" s="757"/>
      <c r="J156" s="648"/>
      <c r="K156" s="645"/>
      <c r="L156" s="757"/>
      <c r="M156" s="584"/>
      <c r="N156" s="437"/>
      <c r="O156" s="464"/>
      <c r="P156" s="777"/>
      <c r="Q156" s="438" t="s">
        <v>487</v>
      </c>
      <c r="R156" s="652"/>
      <c r="S156" s="568"/>
      <c r="T156" s="653"/>
      <c r="U156" s="652"/>
      <c r="V156" s="568"/>
      <c r="W156" s="653"/>
      <c r="Y156" s="363"/>
      <c r="Z156" s="363"/>
      <c r="AA156" s="363"/>
      <c r="AB156" s="363"/>
      <c r="AC156" s="363"/>
      <c r="AD156" s="363"/>
      <c r="AE156" s="363"/>
      <c r="AF156" s="363"/>
      <c r="AG156" s="363"/>
      <c r="AH156" s="363"/>
      <c r="AI156" s="363"/>
      <c r="AJ156" s="363"/>
      <c r="AK156" s="363"/>
    </row>
    <row r="157" spans="1:37" ht="13.5" customHeight="1">
      <c r="A157" s="5"/>
      <c r="B157" s="544"/>
      <c r="C157" s="547"/>
      <c r="D157" s="594"/>
      <c r="E157" s="594"/>
      <c r="F157" s="731"/>
      <c r="G157" s="638">
        <v>55</v>
      </c>
      <c r="H157" s="639"/>
      <c r="I157" s="758"/>
      <c r="J157" s="646"/>
      <c r="K157" s="647"/>
      <c r="L157" s="758"/>
      <c r="M157" s="582"/>
      <c r="N157" s="441"/>
      <c r="O157" s="465"/>
      <c r="P157" s="776"/>
      <c r="Q157" s="442"/>
      <c r="R157" s="652"/>
      <c r="S157" s="568"/>
      <c r="T157" s="653"/>
      <c r="U157" s="652"/>
      <c r="V157" s="568"/>
      <c r="W157" s="653"/>
      <c r="Y157" s="363"/>
      <c r="Z157" s="363"/>
      <c r="AA157" s="363"/>
      <c r="AB157" s="363"/>
      <c r="AC157" s="363"/>
      <c r="AD157" s="363"/>
      <c r="AE157" s="363"/>
      <c r="AF157" s="363"/>
      <c r="AG157" s="363"/>
      <c r="AH157" s="363"/>
      <c r="AI157" s="363"/>
      <c r="AJ157" s="363"/>
      <c r="AK157" s="363"/>
    </row>
    <row r="158" spans="1:37" ht="13.5" customHeight="1">
      <c r="A158" s="7"/>
      <c r="B158" s="542" t="s">
        <v>7</v>
      </c>
      <c r="C158" s="546">
        <f>C156+1</f>
        <v>40180</v>
      </c>
      <c r="D158" s="634"/>
      <c r="E158" s="634"/>
      <c r="F158" s="734"/>
      <c r="G158" s="640"/>
      <c r="H158" s="641"/>
      <c r="I158" s="757"/>
      <c r="J158" s="648">
        <v>2</v>
      </c>
      <c r="K158" s="645"/>
      <c r="L158" s="757"/>
      <c r="M158" s="584">
        <v>1</v>
      </c>
      <c r="N158" s="437"/>
      <c r="O158" s="464"/>
      <c r="P158" s="777"/>
      <c r="Q158" s="438"/>
      <c r="R158" s="654"/>
      <c r="S158" s="655"/>
      <c r="T158" s="656"/>
      <c r="U158" s="654"/>
      <c r="V158" s="655"/>
      <c r="W158" s="656"/>
      <c r="Y158" s="363"/>
      <c r="Z158" s="363"/>
      <c r="AA158" s="363"/>
      <c r="AB158" s="363"/>
      <c r="AC158" s="363"/>
      <c r="AD158" s="363"/>
      <c r="AE158" s="363"/>
      <c r="AF158" s="363"/>
      <c r="AG158" s="363"/>
      <c r="AH158" s="363"/>
      <c r="AI158" s="363"/>
      <c r="AJ158" s="363"/>
      <c r="AK158" s="363"/>
    </row>
    <row r="159" spans="1:37" ht="13.5" customHeight="1">
      <c r="A159" s="7"/>
      <c r="B159" s="544"/>
      <c r="C159" s="547"/>
      <c r="D159" s="594"/>
      <c r="E159" s="594"/>
      <c r="F159" s="731"/>
      <c r="G159" s="642"/>
      <c r="H159" s="643"/>
      <c r="I159" s="758"/>
      <c r="J159" s="646"/>
      <c r="K159" s="647"/>
      <c r="L159" s="758"/>
      <c r="M159" s="582"/>
      <c r="N159" s="441"/>
      <c r="O159" s="465"/>
      <c r="P159" s="776"/>
      <c r="Q159" s="442"/>
      <c r="R159" s="657"/>
      <c r="S159" s="658"/>
      <c r="T159" s="659"/>
      <c r="U159" s="657"/>
      <c r="V159" s="658"/>
      <c r="W159" s="659"/>
      <c r="Y159" s="363"/>
      <c r="Z159" s="363"/>
      <c r="AA159" s="363"/>
      <c r="AB159" s="363"/>
      <c r="AC159" s="363"/>
      <c r="AD159" s="363"/>
      <c r="AE159" s="363"/>
      <c r="AF159" s="363"/>
      <c r="AG159" s="363"/>
      <c r="AH159" s="363"/>
      <c r="AI159" s="363"/>
      <c r="AJ159" s="363"/>
      <c r="AK159" s="363"/>
    </row>
    <row r="160" spans="1:37" ht="13.5" customHeight="1">
      <c r="A160" s="5"/>
      <c r="B160" s="542" t="s">
        <v>8</v>
      </c>
      <c r="C160" s="546">
        <f>C158+1</f>
        <v>40181</v>
      </c>
      <c r="D160" s="635">
        <v>12</v>
      </c>
      <c r="E160" s="635"/>
      <c r="F160" s="735"/>
      <c r="G160" s="636"/>
      <c r="H160" s="637"/>
      <c r="I160" s="759"/>
      <c r="J160" s="644"/>
      <c r="K160" s="649"/>
      <c r="L160" s="759"/>
      <c r="M160" s="577"/>
      <c r="N160" s="437"/>
      <c r="O160" s="464"/>
      <c r="P160" s="775"/>
      <c r="Q160" s="438" t="s">
        <v>502</v>
      </c>
      <c r="R160" s="652"/>
      <c r="S160" s="568"/>
      <c r="T160" s="653"/>
      <c r="U160" s="652"/>
      <c r="V160" s="660"/>
      <c r="W160" s="653"/>
      <c r="Y160" s="363"/>
      <c r="Z160" s="363"/>
      <c r="AA160" s="363"/>
      <c r="AB160" s="363"/>
      <c r="AC160" s="363"/>
      <c r="AD160" s="363"/>
      <c r="AE160" s="363"/>
      <c r="AF160" s="363"/>
      <c r="AG160" s="363"/>
      <c r="AH160" s="363"/>
      <c r="AI160" s="363"/>
      <c r="AJ160" s="363"/>
      <c r="AK160" s="363"/>
    </row>
    <row r="161" spans="1:37" ht="13.5" customHeight="1">
      <c r="A161" s="4" t="s">
        <v>32</v>
      </c>
      <c r="B161" s="542"/>
      <c r="C161" s="546"/>
      <c r="D161" s="568"/>
      <c r="E161" s="568"/>
      <c r="F161" s="736"/>
      <c r="G161" s="457"/>
      <c r="H161" s="456"/>
      <c r="I161" s="760"/>
      <c r="J161" s="650"/>
      <c r="K161" s="651"/>
      <c r="L161" s="760"/>
      <c r="M161" s="592"/>
      <c r="N161" s="458"/>
      <c r="O161" s="573"/>
      <c r="P161" s="778"/>
      <c r="Q161" s="442"/>
      <c r="R161" s="652"/>
      <c r="S161" s="568"/>
      <c r="T161" s="653"/>
      <c r="U161" s="652"/>
      <c r="V161" s="568"/>
      <c r="W161" s="653"/>
      <c r="Y161" s="363"/>
      <c r="Z161" s="363"/>
      <c r="AA161" s="363"/>
      <c r="AB161" s="363"/>
      <c r="AC161" s="363"/>
      <c r="AD161" s="363"/>
      <c r="AE161" s="363"/>
      <c r="AF161" s="363"/>
      <c r="AG161" s="363"/>
      <c r="AH161" s="363"/>
      <c r="AI161" s="363"/>
      <c r="AJ161" s="363"/>
      <c r="AK161" s="363"/>
    </row>
    <row r="162" spans="1:37" s="2" customFormat="1" ht="13.5" customHeight="1">
      <c r="A162" s="469">
        <f>+jaarplan!M13</f>
        <v>7.976190476190476</v>
      </c>
      <c r="B162" s="552"/>
      <c r="C162" s="553" t="s">
        <v>10</v>
      </c>
      <c r="D162" s="326">
        <f>+jaarplan!F13</f>
        <v>18</v>
      </c>
      <c r="E162" s="327"/>
      <c r="F162" s="737"/>
      <c r="G162" s="328">
        <f>+jaarplan!H13</f>
        <v>94</v>
      </c>
      <c r="H162" s="326"/>
      <c r="I162" s="761"/>
      <c r="J162" s="631">
        <f>+jaarplan!K13</f>
        <v>4</v>
      </c>
      <c r="K162" s="329"/>
      <c r="L162" s="761"/>
      <c r="M162" s="632">
        <f>+jaarplan!Z13</f>
        <v>2</v>
      </c>
      <c r="N162" s="330"/>
      <c r="O162" s="329"/>
      <c r="P162" s="779"/>
      <c r="Q162" s="331"/>
      <c r="R162" s="470"/>
      <c r="S162" s="471"/>
      <c r="T162" s="472"/>
      <c r="U162" s="470"/>
      <c r="V162" s="471"/>
      <c r="W162" s="472"/>
      <c r="X162" s="351" t="str">
        <f>+jaarplan!W13</f>
        <v>2X</v>
      </c>
      <c r="Y162" s="351" t="str">
        <f>+jaarplan!X13</f>
        <v>1,0h</v>
      </c>
      <c r="Z162" s="351" t="str">
        <f>+jaarplan!Y13</f>
        <v>1x</v>
      </c>
      <c r="AA162" s="351">
        <f>+jaarplan!Z13</f>
        <v>2</v>
      </c>
      <c r="AB162" s="402"/>
      <c r="AC162" s="402"/>
      <c r="AD162" s="402"/>
      <c r="AE162" s="402"/>
      <c r="AF162" s="402"/>
      <c r="AG162" s="402"/>
      <c r="AH162" s="402"/>
      <c r="AI162" s="402"/>
      <c r="AJ162" s="402"/>
      <c r="AK162" s="402"/>
    </row>
    <row r="163" spans="1:37" s="2" customFormat="1" ht="13.5" customHeight="1">
      <c r="A163" s="595">
        <f>+F163+I163+L163+P163</f>
        <v>0</v>
      </c>
      <c r="B163" s="544"/>
      <c r="C163" s="553" t="s">
        <v>30</v>
      </c>
      <c r="D163" s="334">
        <f>+SUM(D148:D161)</f>
        <v>18</v>
      </c>
      <c r="E163" s="333"/>
      <c r="F163" s="738">
        <f>+SUM(F148:F161)</f>
        <v>0</v>
      </c>
      <c r="G163" s="334">
        <f>+SUM(G148:G161)</f>
        <v>94</v>
      </c>
      <c r="H163" s="332"/>
      <c r="I163" s="596">
        <f>+SUM(I148:I161)</f>
        <v>0</v>
      </c>
      <c r="J163" s="335">
        <f>+SUM(J148:J161)</f>
        <v>4</v>
      </c>
      <c r="K163" s="572"/>
      <c r="L163" s="596">
        <f>+SUM(L148:L161)</f>
        <v>0</v>
      </c>
      <c r="M163" s="334">
        <f>SUM(M148:M161)</f>
        <v>2</v>
      </c>
      <c r="N163" s="35"/>
      <c r="O163" s="572"/>
      <c r="P163" s="774">
        <f>+SUM(P148:P161)</f>
        <v>0</v>
      </c>
      <c r="Q163" s="336"/>
      <c r="R163" s="473">
        <f aca="true" t="shared" si="8" ref="R163:W163">IF(ISERROR(AVERAGE(R148:R161)),0,AVERAGE(R148:R161))</f>
        <v>0</v>
      </c>
      <c r="S163" s="474">
        <f t="shared" si="8"/>
        <v>0</v>
      </c>
      <c r="T163" s="475">
        <f t="shared" si="8"/>
        <v>0</v>
      </c>
      <c r="U163" s="473">
        <f t="shared" si="8"/>
        <v>0</v>
      </c>
      <c r="V163" s="515">
        <f t="shared" si="8"/>
        <v>0</v>
      </c>
      <c r="W163" s="514">
        <f t="shared" si="8"/>
        <v>0</v>
      </c>
      <c r="X163" s="5"/>
      <c r="Y163" s="402"/>
      <c r="Z163" s="402"/>
      <c r="AA163" s="402"/>
      <c r="AB163" s="402"/>
      <c r="AC163" s="402"/>
      <c r="AD163" s="402"/>
      <c r="AE163" s="402"/>
      <c r="AF163" s="402"/>
      <c r="AG163" s="402"/>
      <c r="AH163" s="402"/>
      <c r="AI163" s="402"/>
      <c r="AJ163" s="402"/>
      <c r="AK163" s="402"/>
    </row>
    <row r="164" spans="1:37" ht="13.5" customHeight="1">
      <c r="A164" s="4">
        <v>11</v>
      </c>
      <c r="B164" s="542" t="s">
        <v>2</v>
      </c>
      <c r="C164" s="543">
        <f>C160+1</f>
        <v>40182</v>
      </c>
      <c r="D164" s="634"/>
      <c r="E164" s="634"/>
      <c r="F164" s="734"/>
      <c r="G164" s="636">
        <v>13</v>
      </c>
      <c r="H164" s="637"/>
      <c r="I164" s="757"/>
      <c r="J164" s="644"/>
      <c r="K164" s="645"/>
      <c r="L164" s="757"/>
      <c r="M164" s="577"/>
      <c r="N164" s="437"/>
      <c r="O164" s="464"/>
      <c r="P164" s="775"/>
      <c r="Q164" s="438"/>
      <c r="R164" s="347"/>
      <c r="S164" s="346"/>
      <c r="T164" s="349"/>
      <c r="U164" s="347"/>
      <c r="V164" s="346"/>
      <c r="W164" s="349"/>
      <c r="Y164" s="363"/>
      <c r="Z164" s="363"/>
      <c r="AA164" s="363"/>
      <c r="AB164" s="363"/>
      <c r="AC164" s="363"/>
      <c r="AD164" s="363"/>
      <c r="AE164" s="363"/>
      <c r="AF164" s="363"/>
      <c r="AG164" s="363"/>
      <c r="AH164" s="363"/>
      <c r="AI164" s="363"/>
      <c r="AJ164" s="363"/>
      <c r="AK164" s="363"/>
    </row>
    <row r="165" spans="1:37" ht="13.5" customHeight="1">
      <c r="A165" s="4"/>
      <c r="B165" s="544"/>
      <c r="C165" s="545"/>
      <c r="D165" s="594"/>
      <c r="E165" s="594"/>
      <c r="F165" s="731"/>
      <c r="G165" s="638"/>
      <c r="H165" s="639"/>
      <c r="I165" s="758"/>
      <c r="J165" s="646">
        <v>3.5</v>
      </c>
      <c r="K165" s="647"/>
      <c r="L165" s="758"/>
      <c r="M165" s="582">
        <v>1</v>
      </c>
      <c r="N165" s="441"/>
      <c r="O165" s="465"/>
      <c r="P165" s="776"/>
      <c r="Q165" s="442"/>
      <c r="R165" s="652"/>
      <c r="S165" s="568"/>
      <c r="T165" s="653"/>
      <c r="U165" s="652"/>
      <c r="V165" s="568"/>
      <c r="W165" s="653"/>
      <c r="X165" s="453"/>
      <c r="Y165" s="363"/>
      <c r="Z165" s="363"/>
      <c r="AA165" s="363"/>
      <c r="AB165" s="363"/>
      <c r="AC165" s="363"/>
      <c r="AD165" s="363"/>
      <c r="AE165" s="363"/>
      <c r="AF165" s="363"/>
      <c r="AG165" s="363"/>
      <c r="AH165" s="363"/>
      <c r="AI165" s="363"/>
      <c r="AJ165" s="363"/>
      <c r="AK165" s="363"/>
    </row>
    <row r="166" spans="1:37" ht="13.5" customHeight="1">
      <c r="A166" s="5"/>
      <c r="B166" s="542" t="s">
        <v>3</v>
      </c>
      <c r="C166" s="546">
        <f>C164+1</f>
        <v>40183</v>
      </c>
      <c r="D166" s="634"/>
      <c r="E166" s="634"/>
      <c r="F166" s="734"/>
      <c r="G166" s="636">
        <v>13</v>
      </c>
      <c r="H166" s="637"/>
      <c r="I166" s="757"/>
      <c r="J166" s="648"/>
      <c r="K166" s="645"/>
      <c r="L166" s="757"/>
      <c r="M166" s="584"/>
      <c r="N166" s="437"/>
      <c r="O166" s="464"/>
      <c r="P166" s="777"/>
      <c r="Q166" s="438"/>
      <c r="R166" s="654"/>
      <c r="S166" s="655"/>
      <c r="T166" s="656"/>
      <c r="U166" s="654"/>
      <c r="V166" s="655"/>
      <c r="W166" s="656"/>
      <c r="X166" s="453"/>
      <c r="Y166" s="363"/>
      <c r="Z166" s="363"/>
      <c r="AA166" s="363"/>
      <c r="AB166" s="363"/>
      <c r="AC166" s="363"/>
      <c r="AD166" s="363"/>
      <c r="AE166" s="363"/>
      <c r="AF166" s="363"/>
      <c r="AG166" s="363"/>
      <c r="AH166" s="363"/>
      <c r="AI166" s="363"/>
      <c r="AJ166" s="363"/>
      <c r="AK166" s="363"/>
    </row>
    <row r="167" spans="1:37" ht="13.5" customHeight="1">
      <c r="A167" s="5" t="s">
        <v>31</v>
      </c>
      <c r="B167" s="544"/>
      <c r="C167" s="547"/>
      <c r="D167" s="594">
        <v>12</v>
      </c>
      <c r="E167" s="594"/>
      <c r="F167" s="731"/>
      <c r="G167" s="638"/>
      <c r="H167" s="639"/>
      <c r="I167" s="758"/>
      <c r="J167" s="646"/>
      <c r="K167" s="647"/>
      <c r="L167" s="758"/>
      <c r="M167" s="582"/>
      <c r="N167" s="441"/>
      <c r="O167" s="465"/>
      <c r="P167" s="776"/>
      <c r="Q167" s="442"/>
      <c r="R167" s="657"/>
      <c r="S167" s="658"/>
      <c r="T167" s="659"/>
      <c r="U167" s="657"/>
      <c r="V167" s="658"/>
      <c r="W167" s="659"/>
      <c r="X167" s="453"/>
      <c r="Y167" s="363"/>
      <c r="Z167" s="363"/>
      <c r="AA167" s="363"/>
      <c r="AB167" s="363"/>
      <c r="AC167" s="363"/>
      <c r="AD167" s="363"/>
      <c r="AE167" s="363"/>
      <c r="AF167" s="363"/>
      <c r="AG167" s="363"/>
      <c r="AH167" s="363"/>
      <c r="AI167" s="363"/>
      <c r="AJ167" s="363"/>
      <c r="AK167" s="363"/>
    </row>
    <row r="168" spans="1:37" ht="13.5" customHeight="1">
      <c r="A168" s="5"/>
      <c r="B168" s="542" t="s">
        <v>4</v>
      </c>
      <c r="C168" s="546">
        <f>C166+1</f>
        <v>40184</v>
      </c>
      <c r="D168" s="634"/>
      <c r="E168" s="634"/>
      <c r="F168" s="734"/>
      <c r="G168" s="636">
        <v>20</v>
      </c>
      <c r="H168" s="637"/>
      <c r="I168" s="757"/>
      <c r="J168" s="648"/>
      <c r="K168" s="645"/>
      <c r="L168" s="757"/>
      <c r="M168" s="584"/>
      <c r="N168" s="437"/>
      <c r="O168" s="464"/>
      <c r="P168" s="777"/>
      <c r="Q168" s="438"/>
      <c r="R168" s="652"/>
      <c r="S168" s="568"/>
      <c r="T168" s="653"/>
      <c r="U168" s="652"/>
      <c r="V168" s="568"/>
      <c r="W168" s="653"/>
      <c r="X168" s="453"/>
      <c r="Y168" s="363"/>
      <c r="Z168" s="363"/>
      <c r="AA168" s="363"/>
      <c r="AB168" s="363"/>
      <c r="AC168" s="363"/>
      <c r="AD168" s="363"/>
      <c r="AE168" s="363"/>
      <c r="AF168" s="363"/>
      <c r="AG168" s="363"/>
      <c r="AH168" s="363"/>
      <c r="AI168" s="363"/>
      <c r="AJ168" s="363"/>
      <c r="AK168" s="363"/>
    </row>
    <row r="169" spans="1:37" ht="13.5" customHeight="1">
      <c r="A169" s="5"/>
      <c r="B169" s="544"/>
      <c r="C169" s="547"/>
      <c r="D169" s="594"/>
      <c r="E169" s="594"/>
      <c r="F169" s="731"/>
      <c r="G169" s="638"/>
      <c r="H169" s="639"/>
      <c r="I169" s="758"/>
      <c r="J169" s="646"/>
      <c r="K169" s="647"/>
      <c r="L169" s="758"/>
      <c r="M169" s="582">
        <v>1</v>
      </c>
      <c r="N169" s="441"/>
      <c r="O169" s="465"/>
      <c r="P169" s="776"/>
      <c r="Q169" s="442"/>
      <c r="R169" s="652"/>
      <c r="S169" s="568"/>
      <c r="T169" s="653"/>
      <c r="U169" s="652"/>
      <c r="V169" s="568"/>
      <c r="W169" s="653"/>
      <c r="X169" s="453"/>
      <c r="Y169" s="363"/>
      <c r="Z169" s="363"/>
      <c r="AA169" s="363"/>
      <c r="AB169" s="363"/>
      <c r="AC169" s="363"/>
      <c r="AD169" s="363"/>
      <c r="AE169" s="363"/>
      <c r="AF169" s="363"/>
      <c r="AG169" s="363"/>
      <c r="AH169" s="363"/>
      <c r="AI169" s="363"/>
      <c r="AJ169" s="363"/>
      <c r="AK169" s="363"/>
    </row>
    <row r="170" spans="1:37" ht="13.5" customHeight="1">
      <c r="A170" s="5"/>
      <c r="B170" s="542" t="s">
        <v>5</v>
      </c>
      <c r="C170" s="546">
        <f>C168+1</f>
        <v>40185</v>
      </c>
      <c r="D170" s="634"/>
      <c r="E170" s="634"/>
      <c r="F170" s="734"/>
      <c r="G170" s="636">
        <v>13</v>
      </c>
      <c r="H170" s="637"/>
      <c r="I170" s="757"/>
      <c r="J170" s="648"/>
      <c r="K170" s="645"/>
      <c r="L170" s="757"/>
      <c r="M170" s="584"/>
      <c r="N170" s="437"/>
      <c r="O170" s="464"/>
      <c r="P170" s="777"/>
      <c r="Q170" s="438"/>
      <c r="R170" s="654"/>
      <c r="S170" s="655"/>
      <c r="T170" s="656"/>
      <c r="U170" s="654"/>
      <c r="V170" s="655"/>
      <c r="W170" s="656"/>
      <c r="X170" s="453"/>
      <c r="Y170" s="363"/>
      <c r="Z170" s="363"/>
      <c r="AA170" s="363"/>
      <c r="AB170" s="363"/>
      <c r="AC170" s="363"/>
      <c r="AD170" s="363"/>
      <c r="AE170" s="363"/>
      <c r="AF170" s="363"/>
      <c r="AG170" s="363"/>
      <c r="AH170" s="363"/>
      <c r="AI170" s="363"/>
      <c r="AJ170" s="363"/>
      <c r="AK170" s="363"/>
    </row>
    <row r="171" spans="1:37" ht="13.5" customHeight="1">
      <c r="A171" s="5" t="str">
        <f>+jaarplan!E14</f>
        <v>fitness</v>
      </c>
      <c r="B171" s="544"/>
      <c r="C171" s="547"/>
      <c r="D171" s="594">
        <v>12</v>
      </c>
      <c r="E171" s="594"/>
      <c r="F171" s="731"/>
      <c r="G171" s="638">
        <v>30</v>
      </c>
      <c r="H171" s="639" t="s">
        <v>516</v>
      </c>
      <c r="I171" s="758"/>
      <c r="J171" s="646"/>
      <c r="K171" s="647"/>
      <c r="L171" s="758"/>
      <c r="M171" s="582"/>
      <c r="N171" s="441"/>
      <c r="O171" s="465"/>
      <c r="P171" s="776"/>
      <c r="Q171" s="442"/>
      <c r="R171" s="657"/>
      <c r="S171" s="658"/>
      <c r="T171" s="659"/>
      <c r="U171" s="657"/>
      <c r="V171" s="658"/>
      <c r="W171" s="659"/>
      <c r="X171" s="453"/>
      <c r="Y171" s="363"/>
      <c r="Z171" s="363"/>
      <c r="AA171" s="363"/>
      <c r="AB171" s="363"/>
      <c r="AC171" s="363"/>
      <c r="AD171" s="363"/>
      <c r="AE171" s="363"/>
      <c r="AF171" s="363"/>
      <c r="AG171" s="363"/>
      <c r="AH171" s="363"/>
      <c r="AI171" s="363"/>
      <c r="AJ171" s="363"/>
      <c r="AK171" s="363"/>
    </row>
    <row r="172" spans="1:37" ht="13.5" customHeight="1">
      <c r="A172" s="5"/>
      <c r="B172" s="542" t="s">
        <v>6</v>
      </c>
      <c r="C172" s="546">
        <f>C170+1</f>
        <v>40186</v>
      </c>
      <c r="D172" s="634">
        <v>13</v>
      </c>
      <c r="E172" s="634"/>
      <c r="F172" s="734"/>
      <c r="G172" s="636"/>
      <c r="H172" s="637"/>
      <c r="I172" s="757"/>
      <c r="J172" s="648"/>
      <c r="K172" s="645"/>
      <c r="L172" s="757"/>
      <c r="M172" s="584"/>
      <c r="N172" s="437"/>
      <c r="O172" s="464"/>
      <c r="P172" s="777"/>
      <c r="Q172" s="438"/>
      <c r="R172" s="652"/>
      <c r="S172" s="568"/>
      <c r="T172" s="653"/>
      <c r="U172" s="652"/>
      <c r="V172" s="568"/>
      <c r="W172" s="653"/>
      <c r="X172" s="453"/>
      <c r="Y172" s="363"/>
      <c r="Z172" s="363"/>
      <c r="AA172" s="363"/>
      <c r="AB172" s="363"/>
      <c r="AC172" s="363"/>
      <c r="AD172" s="363"/>
      <c r="AE172" s="363"/>
      <c r="AF172" s="363"/>
      <c r="AG172" s="363"/>
      <c r="AH172" s="363"/>
      <c r="AI172" s="363"/>
      <c r="AJ172" s="363"/>
      <c r="AK172" s="363"/>
    </row>
    <row r="173" spans="1:37" ht="13.5" customHeight="1">
      <c r="A173" s="5"/>
      <c r="B173" s="544"/>
      <c r="C173" s="547"/>
      <c r="D173" s="594"/>
      <c r="E173" s="594"/>
      <c r="F173" s="731"/>
      <c r="G173" s="638"/>
      <c r="H173" s="639"/>
      <c r="I173" s="758"/>
      <c r="J173" s="646">
        <v>3.5</v>
      </c>
      <c r="K173" s="647"/>
      <c r="L173" s="758"/>
      <c r="M173" s="582"/>
      <c r="N173" s="441"/>
      <c r="O173" s="465"/>
      <c r="P173" s="776"/>
      <c r="Q173" s="442"/>
      <c r="R173" s="652"/>
      <c r="S173" s="568"/>
      <c r="T173" s="653"/>
      <c r="U173" s="652"/>
      <c r="V173" s="568"/>
      <c r="W173" s="653"/>
      <c r="X173" s="453"/>
      <c r="Y173" s="363"/>
      <c r="Z173" s="363"/>
      <c r="AA173" s="363"/>
      <c r="AB173" s="363"/>
      <c r="AC173" s="363"/>
      <c r="AD173" s="363"/>
      <c r="AE173" s="363"/>
      <c r="AF173" s="363"/>
      <c r="AG173" s="363"/>
      <c r="AH173" s="363"/>
      <c r="AI173" s="363"/>
      <c r="AJ173" s="363"/>
      <c r="AK173" s="363"/>
    </row>
    <row r="174" spans="1:37" ht="13.5" customHeight="1">
      <c r="A174" s="7"/>
      <c r="B174" s="542" t="s">
        <v>7</v>
      </c>
      <c r="C174" s="546">
        <f>C172+1</f>
        <v>40187</v>
      </c>
      <c r="D174" s="634"/>
      <c r="E174" s="634"/>
      <c r="F174" s="734"/>
      <c r="G174" s="640">
        <v>60</v>
      </c>
      <c r="H174" s="641"/>
      <c r="I174" s="757"/>
      <c r="J174" s="648"/>
      <c r="K174" s="645"/>
      <c r="L174" s="757"/>
      <c r="M174" s="584">
        <v>1</v>
      </c>
      <c r="N174" s="437"/>
      <c r="O174" s="464"/>
      <c r="P174" s="777"/>
      <c r="Q174" s="438"/>
      <c r="R174" s="654"/>
      <c r="S174" s="655"/>
      <c r="T174" s="656"/>
      <c r="U174" s="654"/>
      <c r="V174" s="655"/>
      <c r="W174" s="656"/>
      <c r="X174" s="453"/>
      <c r="Y174" s="363"/>
      <c r="Z174" s="363"/>
      <c r="AA174" s="363"/>
      <c r="AB174" s="363"/>
      <c r="AC174" s="363"/>
      <c r="AD174" s="363"/>
      <c r="AE174" s="363"/>
      <c r="AF174" s="363"/>
      <c r="AG174" s="363"/>
      <c r="AH174" s="363"/>
      <c r="AI174" s="363"/>
      <c r="AJ174" s="363"/>
      <c r="AK174" s="363"/>
    </row>
    <row r="175" spans="1:37" ht="13.5" customHeight="1">
      <c r="A175" s="7"/>
      <c r="B175" s="544"/>
      <c r="C175" s="547"/>
      <c r="D175" s="594"/>
      <c r="E175" s="594"/>
      <c r="F175" s="731"/>
      <c r="G175" s="642"/>
      <c r="H175" s="643"/>
      <c r="I175" s="758"/>
      <c r="J175" s="646"/>
      <c r="K175" s="647"/>
      <c r="L175" s="758"/>
      <c r="M175" s="582"/>
      <c r="N175" s="441"/>
      <c r="O175" s="465"/>
      <c r="P175" s="776"/>
      <c r="Q175" s="442"/>
      <c r="R175" s="657"/>
      <c r="S175" s="658"/>
      <c r="T175" s="659"/>
      <c r="U175" s="657"/>
      <c r="V175" s="658"/>
      <c r="W175" s="659"/>
      <c r="X175" s="453"/>
      <c r="Y175" s="363"/>
      <c r="Z175" s="363"/>
      <c r="AA175" s="363"/>
      <c r="AB175" s="363"/>
      <c r="AC175" s="363"/>
      <c r="AD175" s="363"/>
      <c r="AE175" s="363"/>
      <c r="AF175" s="363"/>
      <c r="AG175" s="363"/>
      <c r="AH175" s="363"/>
      <c r="AI175" s="363"/>
      <c r="AJ175" s="363"/>
      <c r="AK175" s="363"/>
    </row>
    <row r="176" spans="1:37" ht="13.5" customHeight="1">
      <c r="A176" s="5"/>
      <c r="B176" s="542" t="s">
        <v>8</v>
      </c>
      <c r="C176" s="546">
        <f>C174+1</f>
        <v>40188</v>
      </c>
      <c r="D176" s="635">
        <v>15</v>
      </c>
      <c r="E176" s="635"/>
      <c r="F176" s="735"/>
      <c r="G176" s="636"/>
      <c r="H176" s="637"/>
      <c r="I176" s="759"/>
      <c r="J176" s="644"/>
      <c r="K176" s="649"/>
      <c r="L176" s="759"/>
      <c r="M176" s="577">
        <v>1</v>
      </c>
      <c r="N176" s="437"/>
      <c r="O176" s="464"/>
      <c r="P176" s="775"/>
      <c r="Q176" s="438"/>
      <c r="R176" s="652"/>
      <c r="S176" s="568"/>
      <c r="T176" s="653"/>
      <c r="U176" s="652"/>
      <c r="V176" s="660"/>
      <c r="W176" s="653"/>
      <c r="X176" s="453"/>
      <c r="Y176" s="363"/>
      <c r="Z176" s="363"/>
      <c r="AA176" s="363"/>
      <c r="AB176" s="363"/>
      <c r="AC176" s="363"/>
      <c r="AD176" s="363"/>
      <c r="AE176" s="363"/>
      <c r="AF176" s="363"/>
      <c r="AG176" s="363"/>
      <c r="AH176" s="363"/>
      <c r="AI176" s="363"/>
      <c r="AJ176" s="363"/>
      <c r="AK176" s="363"/>
    </row>
    <row r="177" spans="1:37" ht="13.5" customHeight="1">
      <c r="A177" s="4" t="s">
        <v>32</v>
      </c>
      <c r="B177" s="542"/>
      <c r="C177" s="546"/>
      <c r="D177" s="568"/>
      <c r="E177" s="568"/>
      <c r="F177" s="736"/>
      <c r="G177" s="457"/>
      <c r="H177" s="456"/>
      <c r="I177" s="760"/>
      <c r="J177" s="650"/>
      <c r="K177" s="651"/>
      <c r="L177" s="760"/>
      <c r="M177" s="592"/>
      <c r="N177" s="458"/>
      <c r="O177" s="573"/>
      <c r="P177" s="778"/>
      <c r="Q177" s="442"/>
      <c r="R177" s="652"/>
      <c r="S177" s="568"/>
      <c r="T177" s="653"/>
      <c r="U177" s="652"/>
      <c r="V177" s="568"/>
      <c r="W177" s="653"/>
      <c r="X177" s="453"/>
      <c r="Y177" s="363"/>
      <c r="Z177" s="363"/>
      <c r="AA177" s="363"/>
      <c r="AB177" s="363"/>
      <c r="AC177" s="363"/>
      <c r="AD177" s="363"/>
      <c r="AE177" s="363"/>
      <c r="AF177" s="363"/>
      <c r="AG177" s="363"/>
      <c r="AH177" s="363"/>
      <c r="AI177" s="363"/>
      <c r="AJ177" s="363"/>
      <c r="AK177" s="363"/>
    </row>
    <row r="178" spans="1:37" s="2" customFormat="1" ht="13.5" customHeight="1">
      <c r="A178" s="469">
        <f>+jaarplan!M14</f>
        <v>15.369047619047619</v>
      </c>
      <c r="B178" s="552"/>
      <c r="C178" s="553" t="s">
        <v>10</v>
      </c>
      <c r="D178" s="326">
        <f>+jaarplan!F14</f>
        <v>52</v>
      </c>
      <c r="E178" s="327"/>
      <c r="F178" s="737"/>
      <c r="G178" s="328">
        <f>+jaarplan!H14</f>
        <v>149</v>
      </c>
      <c r="H178" s="326"/>
      <c r="I178" s="761"/>
      <c r="J178" s="631">
        <f>+jaarplan!K14</f>
        <v>7</v>
      </c>
      <c r="K178" s="329"/>
      <c r="L178" s="761"/>
      <c r="M178" s="632">
        <f>+jaarplan!Z14</f>
        <v>4</v>
      </c>
      <c r="N178" s="330"/>
      <c r="O178" s="329"/>
      <c r="P178" s="779"/>
      <c r="Q178" s="331"/>
      <c r="R178" s="470"/>
      <c r="S178" s="471"/>
      <c r="T178" s="472"/>
      <c r="U178" s="470"/>
      <c r="V178" s="471"/>
      <c r="W178" s="472"/>
      <c r="X178" s="351" t="str">
        <f>+jaarplan!W14</f>
        <v>3x</v>
      </c>
      <c r="Y178" s="351" t="str">
        <f>+jaarplan!X14</f>
        <v>1,0H</v>
      </c>
      <c r="Z178" s="351" t="str">
        <f>+jaarplan!Y14</f>
        <v>2x</v>
      </c>
      <c r="AA178" s="351">
        <f>+jaarplan!Z14</f>
        <v>4</v>
      </c>
      <c r="AB178" s="402"/>
      <c r="AC178" s="402"/>
      <c r="AD178" s="402"/>
      <c r="AE178" s="402"/>
      <c r="AF178" s="402"/>
      <c r="AG178" s="402"/>
      <c r="AH178" s="402"/>
      <c r="AI178" s="402"/>
      <c r="AJ178" s="402"/>
      <c r="AK178" s="402"/>
    </row>
    <row r="179" spans="1:37" s="2" customFormat="1" ht="13.5" customHeight="1">
      <c r="A179" s="595">
        <f>+F179+I179+L179+P179</f>
        <v>0</v>
      </c>
      <c r="B179" s="544"/>
      <c r="C179" s="553" t="s">
        <v>30</v>
      </c>
      <c r="D179" s="334">
        <f>+SUM(D164:D177)</f>
        <v>52</v>
      </c>
      <c r="E179" s="333"/>
      <c r="F179" s="738">
        <f>+SUM(F164:F177)</f>
        <v>0</v>
      </c>
      <c r="G179" s="334">
        <f>+SUM(G164:G177)</f>
        <v>149</v>
      </c>
      <c r="H179" s="332"/>
      <c r="I179" s="596">
        <f>+SUM(I164:I177)</f>
        <v>0</v>
      </c>
      <c r="J179" s="335">
        <f>+SUM(J164:J177)</f>
        <v>7</v>
      </c>
      <c r="K179" s="572"/>
      <c r="L179" s="596">
        <f>+SUM(L164:L177)</f>
        <v>0</v>
      </c>
      <c r="M179" s="334">
        <f>SUM(M164:M177)</f>
        <v>4</v>
      </c>
      <c r="N179" s="35"/>
      <c r="O179" s="572"/>
      <c r="P179" s="774">
        <f>+SUM(P164:P177)</f>
        <v>0</v>
      </c>
      <c r="Q179" s="336"/>
      <c r="R179" s="473">
        <f aca="true" t="shared" si="9" ref="R179:W179">IF(ISERROR(AVERAGE(R164:R177)),0,AVERAGE(R164:R177))</f>
        <v>0</v>
      </c>
      <c r="S179" s="474">
        <f t="shared" si="9"/>
        <v>0</v>
      </c>
      <c r="T179" s="475">
        <f t="shared" si="9"/>
        <v>0</v>
      </c>
      <c r="U179" s="473">
        <f t="shared" si="9"/>
        <v>0</v>
      </c>
      <c r="V179" s="515">
        <f t="shared" si="9"/>
        <v>0</v>
      </c>
      <c r="W179" s="514">
        <f t="shared" si="9"/>
        <v>0</v>
      </c>
      <c r="X179" s="468"/>
      <c r="Y179" s="402"/>
      <c r="Z179" s="402"/>
      <c r="AA179" s="402"/>
      <c r="AB179" s="402"/>
      <c r="AC179" s="402"/>
      <c r="AD179" s="402"/>
      <c r="AE179" s="402"/>
      <c r="AF179" s="402"/>
      <c r="AG179" s="402"/>
      <c r="AH179" s="402"/>
      <c r="AI179" s="402"/>
      <c r="AJ179" s="402"/>
      <c r="AK179" s="402"/>
    </row>
    <row r="180" spans="1:37" ht="13.5" customHeight="1">
      <c r="A180" s="4">
        <v>12</v>
      </c>
      <c r="B180" s="542" t="s">
        <v>2</v>
      </c>
      <c r="C180" s="543">
        <f>C176+1</f>
        <v>40189</v>
      </c>
      <c r="D180" s="634"/>
      <c r="E180" s="634"/>
      <c r="F180" s="734"/>
      <c r="G180" s="636">
        <v>13</v>
      </c>
      <c r="H180" s="637"/>
      <c r="I180" s="757"/>
      <c r="J180" s="644"/>
      <c r="K180" s="645"/>
      <c r="L180" s="757"/>
      <c r="M180" s="577"/>
      <c r="N180" s="437"/>
      <c r="O180" s="464"/>
      <c r="P180" s="775"/>
      <c r="Q180" s="438"/>
      <c r="R180" s="347"/>
      <c r="S180" s="346"/>
      <c r="T180" s="349"/>
      <c r="U180" s="347"/>
      <c r="V180" s="346"/>
      <c r="W180" s="349"/>
      <c r="Y180" s="363"/>
      <c r="Z180" s="363"/>
      <c r="AA180" s="363"/>
      <c r="AB180" s="363"/>
      <c r="AC180" s="363"/>
      <c r="AD180" s="363"/>
      <c r="AE180" s="363"/>
      <c r="AF180" s="363"/>
      <c r="AG180" s="363"/>
      <c r="AH180" s="363"/>
      <c r="AI180" s="363"/>
      <c r="AJ180" s="363"/>
      <c r="AK180" s="363"/>
    </row>
    <row r="181" spans="1:37" ht="13.5" customHeight="1">
      <c r="A181" s="4"/>
      <c r="B181" s="544"/>
      <c r="C181" s="545"/>
      <c r="D181" s="594"/>
      <c r="E181" s="594"/>
      <c r="F181" s="731"/>
      <c r="G181" s="638"/>
      <c r="H181" s="639"/>
      <c r="I181" s="758"/>
      <c r="J181" s="646">
        <v>3.5</v>
      </c>
      <c r="K181" s="647"/>
      <c r="L181" s="758"/>
      <c r="M181" s="582">
        <v>1</v>
      </c>
      <c r="N181" s="441"/>
      <c r="O181" s="465"/>
      <c r="P181" s="776"/>
      <c r="Q181" s="442"/>
      <c r="R181" s="652"/>
      <c r="S181" s="568"/>
      <c r="T181" s="653"/>
      <c r="U181" s="652"/>
      <c r="V181" s="568"/>
      <c r="W181" s="653"/>
      <c r="X181" s="446"/>
      <c r="Y181" s="363"/>
      <c r="Z181" s="363"/>
      <c r="AA181" s="363"/>
      <c r="AB181" s="363"/>
      <c r="AC181" s="363"/>
      <c r="AD181" s="363"/>
      <c r="AE181" s="363"/>
      <c r="AF181" s="363"/>
      <c r="AG181" s="363"/>
      <c r="AH181" s="363"/>
      <c r="AI181" s="363"/>
      <c r="AJ181" s="363"/>
      <c r="AK181" s="363"/>
    </row>
    <row r="182" spans="1:37" ht="13.5" customHeight="1">
      <c r="A182" s="5"/>
      <c r="B182" s="542" t="s">
        <v>3</v>
      </c>
      <c r="C182" s="546">
        <f>C180+1</f>
        <v>40190</v>
      </c>
      <c r="D182" s="634"/>
      <c r="E182" s="634"/>
      <c r="F182" s="734"/>
      <c r="G182" s="636">
        <v>13</v>
      </c>
      <c r="H182" s="637"/>
      <c r="I182" s="757"/>
      <c r="J182" s="648"/>
      <c r="K182" s="645"/>
      <c r="L182" s="757"/>
      <c r="M182" s="584"/>
      <c r="N182" s="437"/>
      <c r="O182" s="464"/>
      <c r="P182" s="777"/>
      <c r="Q182" s="438"/>
      <c r="R182" s="654"/>
      <c r="S182" s="655"/>
      <c r="T182" s="656"/>
      <c r="U182" s="654"/>
      <c r="V182" s="655"/>
      <c r="W182" s="656"/>
      <c r="X182" s="446"/>
      <c r="Y182" s="363"/>
      <c r="Z182" s="363"/>
      <c r="AA182" s="363"/>
      <c r="AB182" s="363"/>
      <c r="AC182" s="363"/>
      <c r="AD182" s="363"/>
      <c r="AE182" s="363"/>
      <c r="AF182" s="363"/>
      <c r="AG182" s="363"/>
      <c r="AH182" s="363"/>
      <c r="AI182" s="363"/>
      <c r="AJ182" s="363"/>
      <c r="AK182" s="363"/>
    </row>
    <row r="183" spans="1:37" ht="13.5" customHeight="1">
      <c r="A183" s="5" t="s">
        <v>31</v>
      </c>
      <c r="B183" s="544"/>
      <c r="C183" s="547"/>
      <c r="D183" s="594">
        <v>12</v>
      </c>
      <c r="E183" s="594"/>
      <c r="F183" s="731"/>
      <c r="G183" s="638"/>
      <c r="H183" s="639"/>
      <c r="I183" s="758"/>
      <c r="J183" s="646"/>
      <c r="K183" s="647"/>
      <c r="L183" s="758"/>
      <c r="M183" s="582"/>
      <c r="N183" s="441"/>
      <c r="O183" s="465"/>
      <c r="P183" s="776"/>
      <c r="Q183" s="442"/>
      <c r="R183" s="657"/>
      <c r="S183" s="658"/>
      <c r="T183" s="659"/>
      <c r="U183" s="657"/>
      <c r="V183" s="658"/>
      <c r="W183" s="659"/>
      <c r="X183" s="446"/>
      <c r="Y183" s="363"/>
      <c r="Z183" s="363"/>
      <c r="AA183" s="363"/>
      <c r="AB183" s="363"/>
      <c r="AC183" s="363"/>
      <c r="AD183" s="363"/>
      <c r="AE183" s="363"/>
      <c r="AF183" s="363"/>
      <c r="AG183" s="363"/>
      <c r="AH183" s="363"/>
      <c r="AI183" s="363"/>
      <c r="AJ183" s="363"/>
      <c r="AK183" s="363"/>
    </row>
    <row r="184" spans="1:37" ht="13.5" customHeight="1">
      <c r="A184" s="5"/>
      <c r="B184" s="542" t="s">
        <v>4</v>
      </c>
      <c r="C184" s="546">
        <f>C182+1</f>
        <v>40191</v>
      </c>
      <c r="D184" s="634"/>
      <c r="E184" s="634"/>
      <c r="F184" s="734"/>
      <c r="G184" s="636">
        <v>30</v>
      </c>
      <c r="H184" s="637"/>
      <c r="I184" s="757"/>
      <c r="J184" s="648"/>
      <c r="K184" s="645"/>
      <c r="L184" s="757"/>
      <c r="M184" s="584"/>
      <c r="N184" s="437"/>
      <c r="O184" s="464"/>
      <c r="P184" s="777"/>
      <c r="Q184" s="438"/>
      <c r="R184" s="652"/>
      <c r="S184" s="568"/>
      <c r="T184" s="653"/>
      <c r="U184" s="652"/>
      <c r="V184" s="568"/>
      <c r="W184" s="653"/>
      <c r="X184" s="446"/>
      <c r="Y184" s="363"/>
      <c r="Z184" s="363"/>
      <c r="AA184" s="363"/>
      <c r="AB184" s="363"/>
      <c r="AC184" s="363"/>
      <c r="AD184" s="363"/>
      <c r="AE184" s="363"/>
      <c r="AF184" s="363"/>
      <c r="AG184" s="363"/>
      <c r="AH184" s="363"/>
      <c r="AI184" s="363"/>
      <c r="AJ184" s="363"/>
      <c r="AK184" s="363"/>
    </row>
    <row r="185" spans="1:37" ht="13.5" customHeight="1">
      <c r="A185" s="5"/>
      <c r="B185" s="544"/>
      <c r="C185" s="547"/>
      <c r="D185" s="594">
        <v>10</v>
      </c>
      <c r="E185" s="594"/>
      <c r="F185" s="731"/>
      <c r="G185" s="638"/>
      <c r="H185" s="639"/>
      <c r="I185" s="758"/>
      <c r="J185" s="646"/>
      <c r="K185" s="647"/>
      <c r="L185" s="758"/>
      <c r="M185" s="582">
        <v>1</v>
      </c>
      <c r="N185" s="441"/>
      <c r="O185" s="465"/>
      <c r="P185" s="776"/>
      <c r="Q185" s="442"/>
      <c r="R185" s="652"/>
      <c r="S185" s="568"/>
      <c r="T185" s="653"/>
      <c r="U185" s="652"/>
      <c r="V185" s="568"/>
      <c r="W185" s="653"/>
      <c r="X185" s="446"/>
      <c r="Y185" s="363"/>
      <c r="Z185" s="363"/>
      <c r="AA185" s="363"/>
      <c r="AB185" s="363"/>
      <c r="AC185" s="363"/>
      <c r="AD185" s="363"/>
      <c r="AE185" s="363"/>
      <c r="AF185" s="363"/>
      <c r="AG185" s="363"/>
      <c r="AH185" s="363"/>
      <c r="AI185" s="363"/>
      <c r="AJ185" s="363"/>
      <c r="AK185" s="363"/>
    </row>
    <row r="186" spans="1:37" ht="13.5" customHeight="1">
      <c r="A186" s="5"/>
      <c r="B186" s="542" t="s">
        <v>5</v>
      </c>
      <c r="C186" s="546">
        <f>C184+1</f>
        <v>40192</v>
      </c>
      <c r="D186" s="634"/>
      <c r="E186" s="634"/>
      <c r="F186" s="734"/>
      <c r="G186" s="636">
        <v>13</v>
      </c>
      <c r="H186" s="637"/>
      <c r="I186" s="757"/>
      <c r="J186" s="648"/>
      <c r="K186" s="645"/>
      <c r="L186" s="757"/>
      <c r="M186" s="584"/>
      <c r="N186" s="437"/>
      <c r="O186" s="464"/>
      <c r="P186" s="777"/>
      <c r="Q186" s="438"/>
      <c r="R186" s="654"/>
      <c r="S186" s="655"/>
      <c r="T186" s="656"/>
      <c r="U186" s="654"/>
      <c r="V186" s="655"/>
      <c r="W186" s="656"/>
      <c r="X186" s="434"/>
      <c r="Y186" s="363"/>
      <c r="Z186" s="363"/>
      <c r="AA186" s="363"/>
      <c r="AB186" s="363"/>
      <c r="AC186" s="363"/>
      <c r="AD186" s="363"/>
      <c r="AE186" s="363"/>
      <c r="AF186" s="363"/>
      <c r="AG186" s="363"/>
      <c r="AH186" s="363"/>
      <c r="AI186" s="363"/>
      <c r="AJ186" s="363"/>
      <c r="AK186" s="363"/>
    </row>
    <row r="187" spans="1:37" ht="13.5" customHeight="1">
      <c r="A187" s="5" t="str">
        <f>+jaarplan!E15</f>
        <v>fitness-run</v>
      </c>
      <c r="B187" s="544"/>
      <c r="C187" s="547"/>
      <c r="D187" s="594">
        <v>12</v>
      </c>
      <c r="E187" s="594"/>
      <c r="F187" s="731"/>
      <c r="G187" s="638">
        <v>30</v>
      </c>
      <c r="H187" s="639" t="s">
        <v>516</v>
      </c>
      <c r="I187" s="758"/>
      <c r="J187" s="646"/>
      <c r="K187" s="647"/>
      <c r="L187" s="758"/>
      <c r="M187" s="582"/>
      <c r="N187" s="441"/>
      <c r="O187" s="465"/>
      <c r="P187" s="776"/>
      <c r="Q187" s="442"/>
      <c r="R187" s="657"/>
      <c r="S187" s="658"/>
      <c r="T187" s="659"/>
      <c r="U187" s="657"/>
      <c r="V187" s="658"/>
      <c r="W187" s="659"/>
      <c r="X187" s="446"/>
      <c r="Y187" s="363"/>
      <c r="Z187" s="363"/>
      <c r="AA187" s="363"/>
      <c r="AB187" s="363"/>
      <c r="AC187" s="363"/>
      <c r="AD187" s="363"/>
      <c r="AE187" s="363"/>
      <c r="AF187" s="363"/>
      <c r="AG187" s="363"/>
      <c r="AH187" s="363"/>
      <c r="AI187" s="363"/>
      <c r="AJ187" s="363"/>
      <c r="AK187" s="363"/>
    </row>
    <row r="188" spans="1:37" ht="13.5" customHeight="1">
      <c r="A188" s="5"/>
      <c r="B188" s="542" t="s">
        <v>6</v>
      </c>
      <c r="C188" s="546">
        <f>C186+1</f>
        <v>40193</v>
      </c>
      <c r="D188" s="634">
        <v>13</v>
      </c>
      <c r="E188" s="634"/>
      <c r="F188" s="734"/>
      <c r="G188" s="636"/>
      <c r="H188" s="637"/>
      <c r="I188" s="757"/>
      <c r="J188" s="648"/>
      <c r="K188" s="645"/>
      <c r="L188" s="757"/>
      <c r="M188" s="584"/>
      <c r="N188" s="437"/>
      <c r="O188" s="464"/>
      <c r="P188" s="777"/>
      <c r="Q188" s="438"/>
      <c r="R188" s="652"/>
      <c r="S188" s="568"/>
      <c r="T188" s="653"/>
      <c r="U188" s="652"/>
      <c r="V188" s="568"/>
      <c r="W188" s="653"/>
      <c r="X188" s="446"/>
      <c r="Y188" s="363"/>
      <c r="Z188" s="363"/>
      <c r="AA188" s="363"/>
      <c r="AB188" s="363"/>
      <c r="AC188" s="363"/>
      <c r="AD188" s="363"/>
      <c r="AE188" s="363"/>
      <c r="AF188" s="363"/>
      <c r="AG188" s="363"/>
      <c r="AH188" s="363"/>
      <c r="AI188" s="363"/>
      <c r="AJ188" s="363"/>
      <c r="AK188" s="363"/>
    </row>
    <row r="189" spans="1:37" ht="13.5" customHeight="1">
      <c r="A189" s="5"/>
      <c r="B189" s="544"/>
      <c r="C189" s="547"/>
      <c r="D189" s="594"/>
      <c r="E189" s="594"/>
      <c r="F189" s="731"/>
      <c r="G189" s="638"/>
      <c r="H189" s="639"/>
      <c r="I189" s="758"/>
      <c r="J189" s="646">
        <v>3.5</v>
      </c>
      <c r="K189" s="647"/>
      <c r="L189" s="758"/>
      <c r="M189" s="582"/>
      <c r="N189" s="441"/>
      <c r="O189" s="465"/>
      <c r="P189" s="776"/>
      <c r="Q189" s="442"/>
      <c r="R189" s="652"/>
      <c r="S189" s="568"/>
      <c r="T189" s="653"/>
      <c r="U189" s="652"/>
      <c r="V189" s="568"/>
      <c r="W189" s="653"/>
      <c r="X189" s="446"/>
      <c r="Y189" s="363"/>
      <c r="Z189" s="363"/>
      <c r="AA189" s="363"/>
      <c r="AB189" s="363"/>
      <c r="AC189" s="363"/>
      <c r="AD189" s="363"/>
      <c r="AE189" s="363"/>
      <c r="AF189" s="363"/>
      <c r="AG189" s="363"/>
      <c r="AH189" s="363"/>
      <c r="AI189" s="363"/>
      <c r="AJ189" s="363"/>
      <c r="AK189" s="363"/>
    </row>
    <row r="190" spans="1:37" ht="13.5" customHeight="1">
      <c r="A190" s="7"/>
      <c r="B190" s="542" t="s">
        <v>7</v>
      </c>
      <c r="C190" s="546">
        <f>C188+1</f>
        <v>40194</v>
      </c>
      <c r="D190" s="634">
        <v>15</v>
      </c>
      <c r="E190" s="634"/>
      <c r="F190" s="734"/>
      <c r="G190" s="640"/>
      <c r="H190" s="641"/>
      <c r="I190" s="757"/>
      <c r="J190" s="648"/>
      <c r="K190" s="645"/>
      <c r="L190" s="757"/>
      <c r="M190" s="584"/>
      <c r="N190" s="437"/>
      <c r="O190" s="464"/>
      <c r="P190" s="777"/>
      <c r="Q190" s="438" t="s">
        <v>504</v>
      </c>
      <c r="R190" s="654"/>
      <c r="S190" s="655"/>
      <c r="T190" s="656"/>
      <c r="U190" s="654"/>
      <c r="V190" s="655"/>
      <c r="W190" s="656"/>
      <c r="X190" s="446"/>
      <c r="Y190" s="363"/>
      <c r="Z190" s="363"/>
      <c r="AA190" s="363"/>
      <c r="AB190" s="363"/>
      <c r="AC190" s="363"/>
      <c r="AD190" s="363"/>
      <c r="AE190" s="363"/>
      <c r="AF190" s="363"/>
      <c r="AG190" s="363"/>
      <c r="AH190" s="363"/>
      <c r="AI190" s="363"/>
      <c r="AJ190" s="363"/>
      <c r="AK190" s="363"/>
    </row>
    <row r="191" spans="1:37" ht="13.5" customHeight="1">
      <c r="A191" s="7"/>
      <c r="B191" s="544"/>
      <c r="C191" s="547"/>
      <c r="D191" s="594"/>
      <c r="E191" s="594"/>
      <c r="F191" s="731"/>
      <c r="G191" s="642"/>
      <c r="H191" s="643"/>
      <c r="I191" s="758"/>
      <c r="J191" s="646"/>
      <c r="K191" s="647"/>
      <c r="L191" s="758"/>
      <c r="M191" s="582"/>
      <c r="N191" s="441"/>
      <c r="O191" s="465"/>
      <c r="P191" s="776"/>
      <c r="Q191" s="442" t="s">
        <v>547</v>
      </c>
      <c r="R191" s="657"/>
      <c r="S191" s="658"/>
      <c r="T191" s="659"/>
      <c r="U191" s="657"/>
      <c r="V191" s="658"/>
      <c r="W191" s="659"/>
      <c r="X191" s="446"/>
      <c r="Y191" s="363"/>
      <c r="Z191" s="363"/>
      <c r="AA191" s="363"/>
      <c r="AB191" s="363"/>
      <c r="AC191" s="363"/>
      <c r="AD191" s="363"/>
      <c r="AE191" s="363"/>
      <c r="AF191" s="363"/>
      <c r="AG191" s="363"/>
      <c r="AH191" s="363"/>
      <c r="AI191" s="363"/>
      <c r="AJ191" s="363"/>
      <c r="AK191" s="363"/>
    </row>
    <row r="192" spans="1:37" ht="13.5" customHeight="1">
      <c r="A192" s="5"/>
      <c r="B192" s="542" t="s">
        <v>8</v>
      </c>
      <c r="C192" s="546">
        <f>C190+1</f>
        <v>40195</v>
      </c>
      <c r="D192" s="635"/>
      <c r="E192" s="635"/>
      <c r="F192" s="735"/>
      <c r="G192" s="636">
        <v>65</v>
      </c>
      <c r="H192" s="637"/>
      <c r="I192" s="759"/>
      <c r="J192" s="644"/>
      <c r="K192" s="649"/>
      <c r="L192" s="759"/>
      <c r="M192" s="577">
        <v>1</v>
      </c>
      <c r="N192" s="437"/>
      <c r="O192" s="464"/>
      <c r="P192" s="775"/>
      <c r="Q192" s="438"/>
      <c r="R192" s="652"/>
      <c r="S192" s="568"/>
      <c r="T192" s="653"/>
      <c r="U192" s="652"/>
      <c r="V192" s="660"/>
      <c r="W192" s="653"/>
      <c r="X192" s="446"/>
      <c r="Y192" s="363"/>
      <c r="Z192" s="363"/>
      <c r="AA192" s="363"/>
      <c r="AB192" s="363"/>
      <c r="AC192" s="363"/>
      <c r="AD192" s="363"/>
      <c r="AE192" s="363"/>
      <c r="AF192" s="363"/>
      <c r="AG192" s="363"/>
      <c r="AH192" s="363"/>
      <c r="AI192" s="363"/>
      <c r="AJ192" s="363"/>
      <c r="AK192" s="363"/>
    </row>
    <row r="193" spans="1:37" ht="13.5" customHeight="1">
      <c r="A193" s="4" t="s">
        <v>32</v>
      </c>
      <c r="B193" s="542"/>
      <c r="C193" s="546"/>
      <c r="D193" s="568"/>
      <c r="E193" s="568"/>
      <c r="F193" s="736"/>
      <c r="G193" s="457"/>
      <c r="H193" s="456"/>
      <c r="I193" s="760"/>
      <c r="J193" s="650"/>
      <c r="K193" s="651"/>
      <c r="L193" s="760"/>
      <c r="M193" s="592"/>
      <c r="N193" s="458"/>
      <c r="O193" s="573"/>
      <c r="P193" s="778"/>
      <c r="Q193" s="442"/>
      <c r="R193" s="652"/>
      <c r="S193" s="568"/>
      <c r="T193" s="653"/>
      <c r="U193" s="652"/>
      <c r="V193" s="568"/>
      <c r="W193" s="653"/>
      <c r="X193" s="5"/>
      <c r="Y193" s="363"/>
      <c r="Z193" s="363"/>
      <c r="AA193" s="363"/>
      <c r="AB193" s="363"/>
      <c r="AC193" s="363"/>
      <c r="AD193" s="363"/>
      <c r="AE193" s="363"/>
      <c r="AF193" s="363"/>
      <c r="AG193" s="363"/>
      <c r="AH193" s="363"/>
      <c r="AI193" s="363"/>
      <c r="AJ193" s="363"/>
      <c r="AK193" s="363"/>
    </row>
    <row r="194" spans="1:37" s="2" customFormat="1" ht="13.5" customHeight="1">
      <c r="A194" s="469">
        <f>+jaarplan!M15</f>
        <v>15.79761904761905</v>
      </c>
      <c r="B194" s="552"/>
      <c r="C194" s="553" t="s">
        <v>10</v>
      </c>
      <c r="D194" s="326">
        <f>+jaarplan!F15</f>
        <v>62</v>
      </c>
      <c r="E194" s="327"/>
      <c r="F194" s="737"/>
      <c r="G194" s="328">
        <f>+jaarplan!H15</f>
        <v>169</v>
      </c>
      <c r="H194" s="326"/>
      <c r="I194" s="761"/>
      <c r="J194" s="631">
        <f>+jaarplan!K15</f>
        <v>7</v>
      </c>
      <c r="K194" s="329"/>
      <c r="L194" s="761"/>
      <c r="M194" s="632">
        <f>+jaarplan!Z15</f>
        <v>3</v>
      </c>
      <c r="N194" s="330"/>
      <c r="O194" s="329"/>
      <c r="P194" s="779"/>
      <c r="Q194" s="331"/>
      <c r="R194" s="470"/>
      <c r="S194" s="471"/>
      <c r="T194" s="472"/>
      <c r="U194" s="470"/>
      <c r="V194" s="471"/>
      <c r="W194" s="472"/>
      <c r="X194" s="351" t="str">
        <f>+jaarplan!W15</f>
        <v>3X</v>
      </c>
      <c r="Y194" s="351" t="str">
        <f>+jaarplan!X15</f>
        <v>1,5H</v>
      </c>
      <c r="Z194" s="351" t="str">
        <f>+jaarplan!Y15</f>
        <v>2x</v>
      </c>
      <c r="AA194" s="351">
        <f>+jaarplan!Z15</f>
        <v>3</v>
      </c>
      <c r="AB194" s="402"/>
      <c r="AC194" s="402"/>
      <c r="AD194" s="402"/>
      <c r="AE194" s="402"/>
      <c r="AF194" s="402"/>
      <c r="AG194" s="402"/>
      <c r="AH194" s="402"/>
      <c r="AI194" s="402"/>
      <c r="AJ194" s="402"/>
      <c r="AK194" s="402"/>
    </row>
    <row r="195" spans="1:37" s="2" customFormat="1" ht="13.5" customHeight="1">
      <c r="A195" s="595">
        <f>+F195+I195+L195+P195</f>
        <v>0</v>
      </c>
      <c r="B195" s="544"/>
      <c r="C195" s="553" t="s">
        <v>30</v>
      </c>
      <c r="D195" s="334">
        <f>+SUM(D180:D193)</f>
        <v>62</v>
      </c>
      <c r="E195" s="333"/>
      <c r="F195" s="738">
        <f>+SUM(F180:F193)</f>
        <v>0</v>
      </c>
      <c r="G195" s="334">
        <f>+SUM(G180:G193)</f>
        <v>164</v>
      </c>
      <c r="H195" s="332"/>
      <c r="I195" s="596">
        <f>+SUM(I180:I193)</f>
        <v>0</v>
      </c>
      <c r="J195" s="335">
        <f>+SUM(J180:J193)</f>
        <v>7</v>
      </c>
      <c r="K195" s="572"/>
      <c r="L195" s="596">
        <f>+SUM(L180:L193)</f>
        <v>0</v>
      </c>
      <c r="M195" s="334">
        <f>SUM(M180:M193)</f>
        <v>3</v>
      </c>
      <c r="N195" s="35"/>
      <c r="O195" s="572"/>
      <c r="P195" s="774">
        <f>+SUM(P180:P193)</f>
        <v>0</v>
      </c>
      <c r="Q195" s="336"/>
      <c r="R195" s="473">
        <f aca="true" t="shared" si="10" ref="R195:W195">IF(ISERROR(AVERAGE(R180:R193)),0,AVERAGE(R180:R193))</f>
        <v>0</v>
      </c>
      <c r="S195" s="474">
        <f t="shared" si="10"/>
        <v>0</v>
      </c>
      <c r="T195" s="475">
        <f t="shared" si="10"/>
        <v>0</v>
      </c>
      <c r="U195" s="473">
        <f t="shared" si="10"/>
        <v>0</v>
      </c>
      <c r="V195" s="515">
        <f t="shared" si="10"/>
        <v>0</v>
      </c>
      <c r="W195" s="514">
        <f t="shared" si="10"/>
        <v>0</v>
      </c>
      <c r="X195" s="344"/>
      <c r="Y195" s="402"/>
      <c r="Z195" s="402"/>
      <c r="AA195" s="402"/>
      <c r="AB195" s="402"/>
      <c r="AC195" s="402"/>
      <c r="AD195" s="402"/>
      <c r="AE195" s="402"/>
      <c r="AF195" s="402"/>
      <c r="AG195" s="402"/>
      <c r="AH195" s="402"/>
      <c r="AI195" s="402"/>
      <c r="AJ195" s="402"/>
      <c r="AK195" s="402"/>
    </row>
    <row r="196" spans="1:37" ht="13.5" customHeight="1">
      <c r="A196" s="4">
        <v>13</v>
      </c>
      <c r="B196" s="542" t="s">
        <v>2</v>
      </c>
      <c r="C196" s="543">
        <f>C192+1</f>
        <v>40196</v>
      </c>
      <c r="D196" s="634"/>
      <c r="E196" s="634"/>
      <c r="F196" s="734"/>
      <c r="G196" s="636">
        <v>20</v>
      </c>
      <c r="H196" s="637"/>
      <c r="I196" s="757"/>
      <c r="J196" s="644"/>
      <c r="K196" s="645"/>
      <c r="L196" s="757"/>
      <c r="M196" s="577"/>
      <c r="N196" s="437"/>
      <c r="O196" s="464"/>
      <c r="P196" s="775"/>
      <c r="Q196" s="438"/>
      <c r="R196" s="347"/>
      <c r="S196" s="346"/>
      <c r="T196" s="349"/>
      <c r="U196" s="347"/>
      <c r="V196" s="346"/>
      <c r="W196" s="349"/>
      <c r="X196" s="434"/>
      <c r="Y196" s="363"/>
      <c r="Z196" s="363"/>
      <c r="AA196" s="363"/>
      <c r="AB196" s="363"/>
      <c r="AC196" s="363"/>
      <c r="AD196" s="363"/>
      <c r="AE196" s="363"/>
      <c r="AF196" s="363"/>
      <c r="AG196" s="363"/>
      <c r="AH196" s="363"/>
      <c r="AI196" s="363"/>
      <c r="AJ196" s="363"/>
      <c r="AK196" s="363"/>
    </row>
    <row r="197" spans="1:37" ht="13.5" customHeight="1">
      <c r="A197" s="4"/>
      <c r="B197" s="544"/>
      <c r="C197" s="545"/>
      <c r="D197" s="594"/>
      <c r="E197" s="594"/>
      <c r="F197" s="731"/>
      <c r="G197" s="638"/>
      <c r="H197" s="639"/>
      <c r="I197" s="758"/>
      <c r="J197" s="646">
        <v>3.5</v>
      </c>
      <c r="K197" s="647"/>
      <c r="L197" s="758"/>
      <c r="M197" s="582">
        <v>1</v>
      </c>
      <c r="N197" s="441"/>
      <c r="O197" s="465"/>
      <c r="P197" s="776"/>
      <c r="Q197" s="442"/>
      <c r="R197" s="652"/>
      <c r="S197" s="568"/>
      <c r="T197" s="653"/>
      <c r="U197" s="652"/>
      <c r="V197" s="568"/>
      <c r="W197" s="653"/>
      <c r="X197" s="446"/>
      <c r="Y197" s="363"/>
      <c r="Z197" s="363"/>
      <c r="AA197" s="363"/>
      <c r="AB197" s="363"/>
      <c r="AC197" s="363"/>
      <c r="AD197" s="363"/>
      <c r="AE197" s="363"/>
      <c r="AF197" s="363"/>
      <c r="AG197" s="363"/>
      <c r="AH197" s="363"/>
      <c r="AI197" s="363"/>
      <c r="AJ197" s="363"/>
      <c r="AK197" s="363"/>
    </row>
    <row r="198" spans="1:37" ht="13.5" customHeight="1">
      <c r="A198" s="5"/>
      <c r="B198" s="542" t="s">
        <v>3</v>
      </c>
      <c r="C198" s="546">
        <f>C196+1</f>
        <v>40197</v>
      </c>
      <c r="D198" s="634">
        <v>12</v>
      </c>
      <c r="E198" s="634"/>
      <c r="F198" s="734"/>
      <c r="G198" s="636">
        <v>20</v>
      </c>
      <c r="H198" s="637"/>
      <c r="I198" s="757"/>
      <c r="J198" s="648"/>
      <c r="K198" s="645"/>
      <c r="L198" s="757"/>
      <c r="M198" s="584"/>
      <c r="N198" s="437"/>
      <c r="O198" s="464"/>
      <c r="P198" s="777"/>
      <c r="Q198" s="438"/>
      <c r="R198" s="654"/>
      <c r="S198" s="655"/>
      <c r="T198" s="656"/>
      <c r="U198" s="654"/>
      <c r="V198" s="655"/>
      <c r="W198" s="656"/>
      <c r="X198" s="446"/>
      <c r="Y198" s="363"/>
      <c r="Z198" s="363"/>
      <c r="AA198" s="363"/>
      <c r="AB198" s="363"/>
      <c r="AC198" s="363"/>
      <c r="AD198" s="363"/>
      <c r="AE198" s="363"/>
      <c r="AF198" s="363"/>
      <c r="AG198" s="363"/>
      <c r="AH198" s="363"/>
      <c r="AI198" s="363"/>
      <c r="AJ198" s="363"/>
      <c r="AK198" s="363"/>
    </row>
    <row r="199" spans="1:37" ht="13.5" customHeight="1">
      <c r="A199" s="5" t="s">
        <v>31</v>
      </c>
      <c r="B199" s="544"/>
      <c r="C199" s="547"/>
      <c r="D199" s="594"/>
      <c r="E199" s="594"/>
      <c r="F199" s="731"/>
      <c r="G199" s="638"/>
      <c r="H199" s="639"/>
      <c r="I199" s="758"/>
      <c r="J199" s="646"/>
      <c r="K199" s="647"/>
      <c r="L199" s="758"/>
      <c r="M199" s="582"/>
      <c r="N199" s="441"/>
      <c r="O199" s="465"/>
      <c r="P199" s="776"/>
      <c r="Q199" s="442"/>
      <c r="R199" s="657"/>
      <c r="S199" s="658"/>
      <c r="T199" s="659"/>
      <c r="U199" s="657"/>
      <c r="V199" s="658"/>
      <c r="W199" s="659"/>
      <c r="X199" s="434"/>
      <c r="Y199" s="363"/>
      <c r="Z199" s="363"/>
      <c r="AA199" s="363"/>
      <c r="AB199" s="363"/>
      <c r="AC199" s="363"/>
      <c r="AD199" s="363"/>
      <c r="AE199" s="363"/>
      <c r="AF199" s="363"/>
      <c r="AG199" s="363"/>
      <c r="AH199" s="363"/>
      <c r="AI199" s="363"/>
      <c r="AJ199" s="363"/>
      <c r="AK199" s="363"/>
    </row>
    <row r="200" spans="1:37" ht="13.5" customHeight="1">
      <c r="A200" s="5"/>
      <c r="B200" s="542" t="s">
        <v>4</v>
      </c>
      <c r="C200" s="546">
        <f>C198+1</f>
        <v>40198</v>
      </c>
      <c r="D200" s="634"/>
      <c r="E200" s="634"/>
      <c r="F200" s="734"/>
      <c r="G200" s="636">
        <v>13</v>
      </c>
      <c r="H200" s="637"/>
      <c r="I200" s="757"/>
      <c r="J200" s="648"/>
      <c r="K200" s="645"/>
      <c r="L200" s="757"/>
      <c r="M200" s="584"/>
      <c r="N200" s="437"/>
      <c r="O200" s="464"/>
      <c r="P200" s="777"/>
      <c r="Q200" s="438"/>
      <c r="R200" s="652"/>
      <c r="S200" s="568"/>
      <c r="T200" s="653"/>
      <c r="U200" s="652"/>
      <c r="V200" s="568"/>
      <c r="W200" s="653"/>
      <c r="Y200" s="363"/>
      <c r="Z200" s="363"/>
      <c r="AA200" s="363"/>
      <c r="AB200" s="363"/>
      <c r="AC200" s="363"/>
      <c r="AD200" s="363"/>
      <c r="AE200" s="363"/>
      <c r="AF200" s="363"/>
      <c r="AG200" s="363"/>
      <c r="AH200" s="363"/>
      <c r="AI200" s="363"/>
      <c r="AJ200" s="363"/>
      <c r="AK200" s="363"/>
    </row>
    <row r="201" spans="1:37" ht="13.5" customHeight="1">
      <c r="A201" s="5"/>
      <c r="B201" s="544"/>
      <c r="C201" s="547"/>
      <c r="D201" s="594">
        <v>16</v>
      </c>
      <c r="E201" s="594"/>
      <c r="F201" s="731"/>
      <c r="G201" s="638"/>
      <c r="H201" s="639"/>
      <c r="I201" s="758"/>
      <c r="J201" s="646"/>
      <c r="K201" s="647"/>
      <c r="L201" s="758"/>
      <c r="M201" s="582">
        <v>1</v>
      </c>
      <c r="N201" s="441"/>
      <c r="O201" s="465"/>
      <c r="P201" s="776"/>
      <c r="Q201" s="442"/>
      <c r="R201" s="652"/>
      <c r="S201" s="568"/>
      <c r="T201" s="653"/>
      <c r="U201" s="652"/>
      <c r="V201" s="568"/>
      <c r="W201" s="653"/>
      <c r="Y201" s="363"/>
      <c r="Z201" s="363"/>
      <c r="AA201" s="363"/>
      <c r="AB201" s="363"/>
      <c r="AC201" s="363"/>
      <c r="AD201" s="363"/>
      <c r="AE201" s="363"/>
      <c r="AF201" s="363"/>
      <c r="AG201" s="363"/>
      <c r="AH201" s="363"/>
      <c r="AI201" s="363"/>
      <c r="AJ201" s="363"/>
      <c r="AK201" s="363"/>
    </row>
    <row r="202" spans="1:37" ht="13.5" customHeight="1">
      <c r="A202" s="5"/>
      <c r="B202" s="542" t="s">
        <v>5</v>
      </c>
      <c r="C202" s="546">
        <f>C200+1</f>
        <v>40199</v>
      </c>
      <c r="D202" s="634"/>
      <c r="E202" s="634"/>
      <c r="F202" s="734"/>
      <c r="G202" s="636">
        <v>13</v>
      </c>
      <c r="H202" s="637"/>
      <c r="I202" s="757"/>
      <c r="J202" s="648"/>
      <c r="K202" s="645"/>
      <c r="L202" s="757"/>
      <c r="M202" s="584"/>
      <c r="N202" s="437"/>
      <c r="O202" s="464"/>
      <c r="P202" s="777"/>
      <c r="Q202" s="438"/>
      <c r="R202" s="654"/>
      <c r="S202" s="655"/>
      <c r="T202" s="656"/>
      <c r="U202" s="654"/>
      <c r="V202" s="655"/>
      <c r="W202" s="656"/>
      <c r="X202" s="434"/>
      <c r="Y202" s="363"/>
      <c r="Z202" s="363"/>
      <c r="AA202" s="363"/>
      <c r="AB202" s="363"/>
      <c r="AC202" s="363"/>
      <c r="AD202" s="363"/>
      <c r="AE202" s="363"/>
      <c r="AF202" s="363"/>
      <c r="AG202" s="363"/>
      <c r="AH202" s="363"/>
      <c r="AI202" s="363"/>
      <c r="AJ202" s="363"/>
      <c r="AK202" s="363"/>
    </row>
    <row r="203" spans="1:37" ht="13.5" customHeight="1">
      <c r="A203" s="5" t="str">
        <f>+jaarplan!E16</f>
        <v>run</v>
      </c>
      <c r="B203" s="548"/>
      <c r="C203" s="547"/>
      <c r="D203" s="594">
        <v>12</v>
      </c>
      <c r="E203" s="594"/>
      <c r="F203" s="731"/>
      <c r="G203" s="638">
        <v>30</v>
      </c>
      <c r="H203" s="639" t="s">
        <v>516</v>
      </c>
      <c r="I203" s="758"/>
      <c r="J203" s="646"/>
      <c r="K203" s="647"/>
      <c r="L203" s="758"/>
      <c r="M203" s="582"/>
      <c r="N203" s="441"/>
      <c r="O203" s="465"/>
      <c r="P203" s="776"/>
      <c r="Q203" s="442"/>
      <c r="R203" s="657"/>
      <c r="S203" s="658"/>
      <c r="T203" s="659"/>
      <c r="U203" s="657"/>
      <c r="V203" s="658"/>
      <c r="W203" s="659"/>
      <c r="X203" s="446"/>
      <c r="Y203" s="363"/>
      <c r="Z203" s="363"/>
      <c r="AA203" s="363"/>
      <c r="AB203" s="363"/>
      <c r="AC203" s="363"/>
      <c r="AD203" s="363"/>
      <c r="AE203" s="363"/>
      <c r="AF203" s="363"/>
      <c r="AG203" s="363"/>
      <c r="AH203" s="363"/>
      <c r="AI203" s="363"/>
      <c r="AJ203" s="363"/>
      <c r="AK203" s="363"/>
    </row>
    <row r="204" spans="1:37" ht="13.5" customHeight="1">
      <c r="A204" s="5"/>
      <c r="B204" s="542" t="s">
        <v>6</v>
      </c>
      <c r="C204" s="546">
        <f>C202+1</f>
        <v>40200</v>
      </c>
      <c r="D204" s="634">
        <v>13</v>
      </c>
      <c r="E204" s="634"/>
      <c r="F204" s="734"/>
      <c r="G204" s="636"/>
      <c r="H204" s="637"/>
      <c r="I204" s="757"/>
      <c r="J204" s="648"/>
      <c r="K204" s="645"/>
      <c r="L204" s="757"/>
      <c r="M204" s="584"/>
      <c r="N204" s="437"/>
      <c r="O204" s="464"/>
      <c r="P204" s="777"/>
      <c r="Q204" s="438"/>
      <c r="R204" s="652"/>
      <c r="S204" s="568"/>
      <c r="T204" s="653"/>
      <c r="U204" s="652"/>
      <c r="V204" s="568"/>
      <c r="W204" s="653"/>
      <c r="X204" s="446"/>
      <c r="Y204" s="363"/>
      <c r="Z204" s="363"/>
      <c r="AA204" s="363"/>
      <c r="AB204" s="363"/>
      <c r="AC204" s="363"/>
      <c r="AD204" s="363"/>
      <c r="AE204" s="363"/>
      <c r="AF204" s="363"/>
      <c r="AG204" s="363"/>
      <c r="AH204" s="363"/>
      <c r="AI204" s="363"/>
      <c r="AJ204" s="363"/>
      <c r="AK204" s="363"/>
    </row>
    <row r="205" spans="1:37" ht="13.5" customHeight="1">
      <c r="A205" s="5"/>
      <c r="B205" s="544"/>
      <c r="C205" s="547"/>
      <c r="D205" s="594"/>
      <c r="E205" s="594"/>
      <c r="F205" s="731"/>
      <c r="G205" s="638"/>
      <c r="H205" s="639"/>
      <c r="I205" s="758"/>
      <c r="J205" s="646">
        <v>3.5</v>
      </c>
      <c r="K205" s="647"/>
      <c r="L205" s="758"/>
      <c r="M205" s="582"/>
      <c r="N205" s="441"/>
      <c r="O205" s="465"/>
      <c r="P205" s="776"/>
      <c r="Q205" s="442"/>
      <c r="R205" s="652"/>
      <c r="S205" s="568"/>
      <c r="T205" s="653"/>
      <c r="U205" s="652"/>
      <c r="V205" s="568"/>
      <c r="W205" s="653"/>
      <c r="X205" s="446"/>
      <c r="Y205" s="363"/>
      <c r="Z205" s="363"/>
      <c r="AA205" s="363"/>
      <c r="AB205" s="363"/>
      <c r="AC205" s="363"/>
      <c r="AD205" s="363"/>
      <c r="AE205" s="363"/>
      <c r="AF205" s="363"/>
      <c r="AG205" s="363"/>
      <c r="AH205" s="363"/>
      <c r="AI205" s="363"/>
      <c r="AJ205" s="363"/>
      <c r="AK205" s="363"/>
    </row>
    <row r="206" spans="1:37" ht="13.5" customHeight="1">
      <c r="A206" s="7"/>
      <c r="B206" s="542" t="s">
        <v>7</v>
      </c>
      <c r="C206" s="546">
        <f>C204+1</f>
        <v>40201</v>
      </c>
      <c r="D206" s="634"/>
      <c r="E206" s="634"/>
      <c r="F206" s="734"/>
      <c r="G206" s="640">
        <v>70</v>
      </c>
      <c r="H206" s="641"/>
      <c r="I206" s="757"/>
      <c r="J206" s="648"/>
      <c r="K206" s="645"/>
      <c r="L206" s="757"/>
      <c r="M206" s="584">
        <v>1</v>
      </c>
      <c r="N206" s="437"/>
      <c r="O206" s="464"/>
      <c r="P206" s="777"/>
      <c r="Q206" s="438"/>
      <c r="R206" s="654"/>
      <c r="S206" s="655"/>
      <c r="T206" s="656"/>
      <c r="U206" s="654"/>
      <c r="V206" s="655"/>
      <c r="W206" s="656"/>
      <c r="X206" s="446"/>
      <c r="Y206" s="363"/>
      <c r="Z206" s="363"/>
      <c r="AA206" s="363"/>
      <c r="AB206" s="363"/>
      <c r="AC206" s="363"/>
      <c r="AD206" s="363"/>
      <c r="AE206" s="363"/>
      <c r="AF206" s="363"/>
      <c r="AG206" s="363"/>
      <c r="AH206" s="363"/>
      <c r="AI206" s="363"/>
      <c r="AJ206" s="363"/>
      <c r="AK206" s="363"/>
    </row>
    <row r="207" spans="1:37" ht="13.5" customHeight="1">
      <c r="A207" s="7"/>
      <c r="B207" s="544"/>
      <c r="C207" s="547"/>
      <c r="D207" s="594"/>
      <c r="E207" s="594"/>
      <c r="F207" s="731"/>
      <c r="G207" s="642"/>
      <c r="H207" s="643"/>
      <c r="I207" s="758"/>
      <c r="J207" s="646"/>
      <c r="K207" s="647"/>
      <c r="L207" s="758"/>
      <c r="M207" s="582"/>
      <c r="N207" s="441"/>
      <c r="O207" s="465"/>
      <c r="P207" s="776"/>
      <c r="Q207" s="442"/>
      <c r="R207" s="657"/>
      <c r="S207" s="658"/>
      <c r="T207" s="659"/>
      <c r="U207" s="657"/>
      <c r="V207" s="658"/>
      <c r="W207" s="659"/>
      <c r="X207" s="446"/>
      <c r="Y207" s="363"/>
      <c r="Z207" s="363"/>
      <c r="AA207" s="363"/>
      <c r="AB207" s="363"/>
      <c r="AC207" s="363"/>
      <c r="AD207" s="363"/>
      <c r="AE207" s="363"/>
      <c r="AF207" s="363"/>
      <c r="AG207" s="363"/>
      <c r="AH207" s="363"/>
      <c r="AI207" s="363"/>
      <c r="AJ207" s="363"/>
      <c r="AK207" s="363"/>
    </row>
    <row r="208" spans="1:37" ht="13.5" customHeight="1">
      <c r="A208" s="5"/>
      <c r="B208" s="542" t="s">
        <v>8</v>
      </c>
      <c r="C208" s="546">
        <f>C206+1</f>
        <v>40202</v>
      </c>
      <c r="D208" s="635">
        <v>25</v>
      </c>
      <c r="E208" s="635"/>
      <c r="F208" s="735"/>
      <c r="G208" s="636"/>
      <c r="H208" s="637"/>
      <c r="I208" s="759"/>
      <c r="J208" s="644"/>
      <c r="K208" s="649"/>
      <c r="L208" s="759"/>
      <c r="M208" s="577"/>
      <c r="N208" s="437"/>
      <c r="O208" s="464"/>
      <c r="P208" s="775"/>
      <c r="Q208" s="438"/>
      <c r="R208" s="652"/>
      <c r="S208" s="568"/>
      <c r="T208" s="653"/>
      <c r="U208" s="652"/>
      <c r="V208" s="660"/>
      <c r="W208" s="653"/>
      <c r="X208" s="446"/>
      <c r="Y208" s="363"/>
      <c r="Z208" s="363"/>
      <c r="AA208" s="363"/>
      <c r="AB208" s="363"/>
      <c r="AC208" s="363"/>
      <c r="AD208" s="363"/>
      <c r="AE208" s="363"/>
      <c r="AF208" s="363"/>
      <c r="AG208" s="363"/>
      <c r="AH208" s="363"/>
      <c r="AI208" s="363"/>
      <c r="AJ208" s="363"/>
      <c r="AK208" s="363"/>
    </row>
    <row r="209" spans="1:37" ht="13.5" customHeight="1">
      <c r="A209" s="4" t="s">
        <v>32</v>
      </c>
      <c r="B209" s="542"/>
      <c r="C209" s="546"/>
      <c r="D209" s="568"/>
      <c r="E209" s="568"/>
      <c r="F209" s="736"/>
      <c r="G209" s="457"/>
      <c r="H209" s="456"/>
      <c r="I209" s="760"/>
      <c r="J209" s="650"/>
      <c r="K209" s="651"/>
      <c r="L209" s="760"/>
      <c r="M209" s="592"/>
      <c r="N209" s="458"/>
      <c r="O209" s="573"/>
      <c r="P209" s="778"/>
      <c r="Q209" s="442"/>
      <c r="R209" s="652"/>
      <c r="S209" s="568"/>
      <c r="T209" s="653"/>
      <c r="U209" s="652"/>
      <c r="V209" s="568"/>
      <c r="W209" s="653"/>
      <c r="X209" s="5"/>
      <c r="Y209" s="363"/>
      <c r="Z209" s="363"/>
      <c r="AA209" s="363"/>
      <c r="AB209" s="363"/>
      <c r="AC209" s="363"/>
      <c r="AD209" s="363"/>
      <c r="AE209" s="363"/>
      <c r="AF209" s="363"/>
      <c r="AG209" s="363"/>
      <c r="AH209" s="363"/>
      <c r="AI209" s="363"/>
      <c r="AJ209" s="363"/>
      <c r="AK209" s="363"/>
    </row>
    <row r="210" spans="1:37" s="2" customFormat="1" ht="13.5" customHeight="1">
      <c r="A210" s="469">
        <f>+jaarplan!M16</f>
        <v>16.833333333333336</v>
      </c>
      <c r="B210" s="549"/>
      <c r="C210" s="550" t="s">
        <v>10</v>
      </c>
      <c r="D210" s="326">
        <f>+jaarplan!F16</f>
        <v>78</v>
      </c>
      <c r="E210" s="327"/>
      <c r="F210" s="737"/>
      <c r="G210" s="328">
        <f>+jaarplan!H16</f>
        <v>166</v>
      </c>
      <c r="H210" s="326"/>
      <c r="I210" s="756"/>
      <c r="J210" s="329">
        <f>+jaarplan!K16</f>
        <v>7</v>
      </c>
      <c r="K210" s="329"/>
      <c r="L210" s="765"/>
      <c r="M210" s="574">
        <f>+jaarplan!Z16</f>
        <v>3</v>
      </c>
      <c r="N210" s="330"/>
      <c r="O210" s="329"/>
      <c r="P210" s="773"/>
      <c r="Q210" s="331"/>
      <c r="R210" s="470"/>
      <c r="S210" s="471"/>
      <c r="T210" s="472"/>
      <c r="U210" s="470"/>
      <c r="V210" s="471"/>
      <c r="W210" s="472"/>
      <c r="X210" s="351" t="str">
        <f>+jaarplan!W16</f>
        <v>4x</v>
      </c>
      <c r="Y210" s="351" t="str">
        <f>+jaarplan!X16</f>
        <v>2,0H</v>
      </c>
      <c r="Z210" s="351" t="str">
        <f>+jaarplan!Y16</f>
        <v>2x</v>
      </c>
      <c r="AA210" s="351">
        <f>+jaarplan!Z16</f>
        <v>3</v>
      </c>
      <c r="AB210" s="402"/>
      <c r="AC210" s="402"/>
      <c r="AD210" s="402"/>
      <c r="AE210" s="402"/>
      <c r="AF210" s="402"/>
      <c r="AG210" s="402"/>
      <c r="AH210" s="402"/>
      <c r="AI210" s="402"/>
      <c r="AJ210" s="402"/>
      <c r="AK210" s="402"/>
    </row>
    <row r="211" spans="1:37" s="2" customFormat="1" ht="13.5" customHeight="1">
      <c r="A211" s="595">
        <f>+F211+I211+L211+P211</f>
        <v>0</v>
      </c>
      <c r="B211" s="544"/>
      <c r="C211" s="551" t="s">
        <v>30</v>
      </c>
      <c r="D211" s="334">
        <f>+SUM(D196:D209)</f>
        <v>78</v>
      </c>
      <c r="E211" s="333"/>
      <c r="F211" s="738">
        <f>+SUM(F196:F209)</f>
        <v>0</v>
      </c>
      <c r="G211" s="334">
        <f>+SUM(G196:G209)</f>
        <v>166</v>
      </c>
      <c r="H211" s="332"/>
      <c r="I211" s="596">
        <f>+SUM(I196:I209)</f>
        <v>0</v>
      </c>
      <c r="J211" s="335">
        <f>+SUM(J196:J209)</f>
        <v>7</v>
      </c>
      <c r="K211" s="572"/>
      <c r="L211" s="596">
        <f>+SUM(L196:L209)</f>
        <v>0</v>
      </c>
      <c r="M211" s="334">
        <f>SUM(M196:M209)</f>
        <v>3</v>
      </c>
      <c r="N211" s="35"/>
      <c r="O211" s="572"/>
      <c r="P211" s="774">
        <f>+SUM(P196:P209)</f>
        <v>0</v>
      </c>
      <c r="Q211" s="336"/>
      <c r="R211" s="473">
        <f aca="true" t="shared" si="11" ref="R211:W211">IF(ISERROR(AVERAGE(R196:R209)),0,AVERAGE(R196:R209))</f>
        <v>0</v>
      </c>
      <c r="S211" s="474">
        <f t="shared" si="11"/>
        <v>0</v>
      </c>
      <c r="T211" s="475">
        <f t="shared" si="11"/>
        <v>0</v>
      </c>
      <c r="U211" s="473">
        <f t="shared" si="11"/>
        <v>0</v>
      </c>
      <c r="V211" s="515">
        <f t="shared" si="11"/>
        <v>0</v>
      </c>
      <c r="W211" s="514">
        <f t="shared" si="11"/>
        <v>0</v>
      </c>
      <c r="X211" s="344"/>
      <c r="Y211" s="402"/>
      <c r="Z211" s="402"/>
      <c r="AA211" s="402"/>
      <c r="AB211" s="402"/>
      <c r="AC211" s="402"/>
      <c r="AD211" s="402"/>
      <c r="AE211" s="402"/>
      <c r="AF211" s="402"/>
      <c r="AG211" s="402"/>
      <c r="AH211" s="402"/>
      <c r="AI211" s="402"/>
      <c r="AJ211" s="402"/>
      <c r="AK211" s="402"/>
    </row>
    <row r="212" spans="1:37" ht="13.5" customHeight="1">
      <c r="A212" s="4">
        <v>14</v>
      </c>
      <c r="B212" s="542" t="s">
        <v>2</v>
      </c>
      <c r="C212" s="543">
        <f>+C208+1</f>
        <v>40203</v>
      </c>
      <c r="D212" s="634"/>
      <c r="E212" s="634"/>
      <c r="F212" s="734"/>
      <c r="G212" s="636">
        <v>13</v>
      </c>
      <c r="H212" s="637"/>
      <c r="I212" s="757"/>
      <c r="J212" s="644"/>
      <c r="K212" s="645"/>
      <c r="L212" s="757"/>
      <c r="M212" s="577"/>
      <c r="N212" s="437"/>
      <c r="O212" s="464"/>
      <c r="P212" s="775"/>
      <c r="Q212" s="438"/>
      <c r="R212" s="347"/>
      <c r="S212" s="346"/>
      <c r="T212" s="349"/>
      <c r="U212" s="347"/>
      <c r="V212" s="346"/>
      <c r="W212" s="349"/>
      <c r="X212" s="446"/>
      <c r="Y212" s="363"/>
      <c r="Z212" s="363"/>
      <c r="AA212" s="363"/>
      <c r="AB212" s="363"/>
      <c r="AC212" s="363"/>
      <c r="AD212" s="363"/>
      <c r="AE212" s="363"/>
      <c r="AF212" s="363"/>
      <c r="AG212" s="363"/>
      <c r="AH212" s="363"/>
      <c r="AI212" s="363"/>
      <c r="AJ212" s="363"/>
      <c r="AK212" s="363"/>
    </row>
    <row r="213" spans="1:37" ht="13.5" customHeight="1">
      <c r="A213" s="4"/>
      <c r="B213" s="544"/>
      <c r="C213" s="545"/>
      <c r="D213" s="594"/>
      <c r="E213" s="594"/>
      <c r="F213" s="731"/>
      <c r="G213" s="638"/>
      <c r="H213" s="639"/>
      <c r="I213" s="758"/>
      <c r="J213" s="646"/>
      <c r="K213" s="647"/>
      <c r="L213" s="758"/>
      <c r="M213" s="582">
        <v>1</v>
      </c>
      <c r="N213" s="441"/>
      <c r="O213" s="465"/>
      <c r="P213" s="776"/>
      <c r="Q213" s="442"/>
      <c r="R213" s="652"/>
      <c r="S213" s="568"/>
      <c r="T213" s="653"/>
      <c r="U213" s="652"/>
      <c r="V213" s="568"/>
      <c r="W213" s="653"/>
      <c r="X213" s="446"/>
      <c r="Y213" s="363"/>
      <c r="Z213" s="363"/>
      <c r="AA213" s="363"/>
      <c r="AB213" s="363"/>
      <c r="AC213" s="363"/>
      <c r="AD213" s="363"/>
      <c r="AE213" s="363"/>
      <c r="AF213" s="363"/>
      <c r="AG213" s="363"/>
      <c r="AH213" s="363"/>
      <c r="AI213" s="363"/>
      <c r="AJ213" s="363"/>
      <c r="AK213" s="363"/>
    </row>
    <row r="214" spans="1:37" ht="13.5" customHeight="1">
      <c r="A214" s="5"/>
      <c r="B214" s="542" t="s">
        <v>3</v>
      </c>
      <c r="C214" s="546">
        <f>C212+1</f>
        <v>40204</v>
      </c>
      <c r="D214" s="634"/>
      <c r="E214" s="634"/>
      <c r="F214" s="734"/>
      <c r="G214" s="636">
        <v>13</v>
      </c>
      <c r="H214" s="637"/>
      <c r="I214" s="757"/>
      <c r="J214" s="648"/>
      <c r="K214" s="645"/>
      <c r="L214" s="757"/>
      <c r="M214" s="584"/>
      <c r="N214" s="437"/>
      <c r="O214" s="464"/>
      <c r="P214" s="777"/>
      <c r="Q214" s="438"/>
      <c r="R214" s="654"/>
      <c r="S214" s="655"/>
      <c r="T214" s="656"/>
      <c r="U214" s="654"/>
      <c r="V214" s="655"/>
      <c r="W214" s="656"/>
      <c r="X214" s="446"/>
      <c r="Y214" s="363"/>
      <c r="Z214" s="363"/>
      <c r="AA214" s="363"/>
      <c r="AB214" s="363"/>
      <c r="AC214" s="363"/>
      <c r="AD214" s="363"/>
      <c r="AE214" s="363"/>
      <c r="AF214" s="363"/>
      <c r="AG214" s="363"/>
      <c r="AH214" s="363"/>
      <c r="AI214" s="363"/>
      <c r="AJ214" s="363"/>
      <c r="AK214" s="363"/>
    </row>
    <row r="215" spans="1:37" ht="13.5" customHeight="1">
      <c r="A215" s="5" t="s">
        <v>31</v>
      </c>
      <c r="B215" s="544"/>
      <c r="C215" s="547"/>
      <c r="D215" s="594">
        <v>8</v>
      </c>
      <c r="E215" s="594"/>
      <c r="F215" s="731"/>
      <c r="G215" s="638"/>
      <c r="H215" s="639"/>
      <c r="I215" s="758"/>
      <c r="J215" s="646"/>
      <c r="K215" s="647"/>
      <c r="L215" s="758"/>
      <c r="M215" s="582"/>
      <c r="N215" s="441"/>
      <c r="O215" s="465"/>
      <c r="P215" s="776"/>
      <c r="Q215" s="442"/>
      <c r="R215" s="657"/>
      <c r="S215" s="658"/>
      <c r="T215" s="659"/>
      <c r="U215" s="657"/>
      <c r="V215" s="658"/>
      <c r="W215" s="659"/>
      <c r="X215" s="446"/>
      <c r="Y215" s="363"/>
      <c r="Z215" s="363"/>
      <c r="AA215" s="363"/>
      <c r="AB215" s="363"/>
      <c r="AC215" s="363"/>
      <c r="AD215" s="363"/>
      <c r="AE215" s="363"/>
      <c r="AF215" s="363"/>
      <c r="AG215" s="363"/>
      <c r="AH215" s="363"/>
      <c r="AI215" s="363"/>
      <c r="AJ215" s="363"/>
      <c r="AK215" s="363"/>
    </row>
    <row r="216" spans="1:37" ht="13.5" customHeight="1">
      <c r="A216" s="5"/>
      <c r="B216" s="542" t="s">
        <v>4</v>
      </c>
      <c r="C216" s="546">
        <f>C214+1</f>
        <v>40205</v>
      </c>
      <c r="D216" s="634"/>
      <c r="E216" s="634"/>
      <c r="F216" s="734"/>
      <c r="G216" s="636">
        <v>13</v>
      </c>
      <c r="H216" s="637"/>
      <c r="I216" s="757"/>
      <c r="J216" s="648"/>
      <c r="K216" s="645"/>
      <c r="L216" s="757"/>
      <c r="M216" s="584"/>
      <c r="N216" s="437"/>
      <c r="O216" s="464"/>
      <c r="P216" s="777"/>
      <c r="Q216" s="438"/>
      <c r="R216" s="652"/>
      <c r="S216" s="568"/>
      <c r="T216" s="653"/>
      <c r="U216" s="652"/>
      <c r="V216" s="568"/>
      <c r="W216" s="653"/>
      <c r="X216" s="446"/>
      <c r="Y216" s="363"/>
      <c r="Z216" s="363"/>
      <c r="AA216" s="363"/>
      <c r="AB216" s="363"/>
      <c r="AC216" s="363"/>
      <c r="AD216" s="363"/>
      <c r="AE216" s="363"/>
      <c r="AF216" s="363"/>
      <c r="AG216" s="363"/>
      <c r="AH216" s="363"/>
      <c r="AI216" s="363"/>
      <c r="AJ216" s="363"/>
      <c r="AK216" s="363"/>
    </row>
    <row r="217" spans="1:37" ht="13.5" customHeight="1">
      <c r="A217" s="5"/>
      <c r="B217" s="544"/>
      <c r="C217" s="547"/>
      <c r="D217" s="594"/>
      <c r="E217" s="594"/>
      <c r="F217" s="731"/>
      <c r="G217" s="638"/>
      <c r="H217" s="639"/>
      <c r="I217" s="758"/>
      <c r="J217" s="646">
        <v>4</v>
      </c>
      <c r="K217" s="647"/>
      <c r="L217" s="758"/>
      <c r="M217" s="582"/>
      <c r="N217" s="441"/>
      <c r="O217" s="465"/>
      <c r="P217" s="776"/>
      <c r="Q217" s="442"/>
      <c r="R217" s="652"/>
      <c r="S217" s="568"/>
      <c r="T217" s="653"/>
      <c r="U217" s="652"/>
      <c r="V217" s="568"/>
      <c r="W217" s="653"/>
      <c r="X217" s="446"/>
      <c r="Y217" s="363"/>
      <c r="Z217" s="363"/>
      <c r="AA217" s="363"/>
      <c r="AB217" s="363"/>
      <c r="AC217" s="363"/>
      <c r="AD217" s="363"/>
      <c r="AE217" s="363"/>
      <c r="AF217" s="363"/>
      <c r="AG217" s="363"/>
      <c r="AH217" s="363"/>
      <c r="AI217" s="363"/>
      <c r="AJ217" s="363"/>
      <c r="AK217" s="363"/>
    </row>
    <row r="218" spans="1:37" ht="13.5" customHeight="1">
      <c r="A218" s="5"/>
      <c r="B218" s="542" t="s">
        <v>5</v>
      </c>
      <c r="C218" s="546">
        <f>C216+1</f>
        <v>40206</v>
      </c>
      <c r="D218" s="634"/>
      <c r="E218" s="634"/>
      <c r="F218" s="734"/>
      <c r="G218" s="636">
        <v>13</v>
      </c>
      <c r="H218" s="637"/>
      <c r="I218" s="757"/>
      <c r="J218" s="648"/>
      <c r="K218" s="645"/>
      <c r="L218" s="757"/>
      <c r="M218" s="584"/>
      <c r="N218" s="437"/>
      <c r="O218" s="464"/>
      <c r="P218" s="777"/>
      <c r="Q218" s="438"/>
      <c r="R218" s="654"/>
      <c r="S218" s="655"/>
      <c r="T218" s="656"/>
      <c r="U218" s="654"/>
      <c r="V218" s="655"/>
      <c r="W218" s="656"/>
      <c r="X218" s="446"/>
      <c r="Y218" s="363"/>
      <c r="Z218" s="363"/>
      <c r="AA218" s="363"/>
      <c r="AB218" s="363"/>
      <c r="AC218" s="363"/>
      <c r="AD218" s="363"/>
      <c r="AE218" s="363"/>
      <c r="AF218" s="363"/>
      <c r="AG218" s="363"/>
      <c r="AH218" s="363"/>
      <c r="AI218" s="363"/>
      <c r="AJ218" s="363"/>
      <c r="AK218" s="363"/>
    </row>
    <row r="219" spans="1:37" ht="13.5" customHeight="1">
      <c r="A219" s="5" t="str">
        <f>+jaarplan!E17</f>
        <v>RUST</v>
      </c>
      <c r="B219" s="544"/>
      <c r="C219" s="547"/>
      <c r="D219" s="594">
        <v>10</v>
      </c>
      <c r="E219" s="594"/>
      <c r="F219" s="731"/>
      <c r="G219" s="638">
        <v>30</v>
      </c>
      <c r="H219" s="639" t="s">
        <v>516</v>
      </c>
      <c r="I219" s="758"/>
      <c r="J219" s="646"/>
      <c r="K219" s="647"/>
      <c r="L219" s="758"/>
      <c r="M219" s="582"/>
      <c r="N219" s="441"/>
      <c r="O219" s="465"/>
      <c r="P219" s="776"/>
      <c r="Q219" s="442"/>
      <c r="R219" s="657"/>
      <c r="S219" s="658"/>
      <c r="T219" s="659"/>
      <c r="U219" s="657"/>
      <c r="V219" s="658"/>
      <c r="W219" s="659"/>
      <c r="X219" s="446"/>
      <c r="Y219" s="363"/>
      <c r="Z219" s="363"/>
      <c r="AA219" s="363"/>
      <c r="AB219" s="363"/>
      <c r="AC219" s="363"/>
      <c r="AD219" s="363"/>
      <c r="AE219" s="363"/>
      <c r="AF219" s="363"/>
      <c r="AG219" s="363"/>
      <c r="AH219" s="363"/>
      <c r="AI219" s="363"/>
      <c r="AJ219" s="363"/>
      <c r="AK219" s="363"/>
    </row>
    <row r="220" spans="1:37" ht="13.5" customHeight="1">
      <c r="A220" s="5"/>
      <c r="B220" s="542" t="s">
        <v>6</v>
      </c>
      <c r="C220" s="546">
        <f>C218+1</f>
        <v>40207</v>
      </c>
      <c r="D220" s="634"/>
      <c r="E220" s="634"/>
      <c r="F220" s="734"/>
      <c r="G220" s="636">
        <v>13</v>
      </c>
      <c r="H220" s="637"/>
      <c r="I220" s="757"/>
      <c r="J220" s="648"/>
      <c r="K220" s="645"/>
      <c r="L220" s="757"/>
      <c r="M220" s="584"/>
      <c r="N220" s="437"/>
      <c r="O220" s="464"/>
      <c r="P220" s="777"/>
      <c r="Q220" s="438"/>
      <c r="R220" s="652"/>
      <c r="S220" s="568"/>
      <c r="T220" s="653"/>
      <c r="U220" s="652"/>
      <c r="V220" s="568"/>
      <c r="W220" s="653"/>
      <c r="X220" s="446"/>
      <c r="Y220" s="363"/>
      <c r="Z220" s="363"/>
      <c r="AA220" s="363"/>
      <c r="AB220" s="363"/>
      <c r="AC220" s="363"/>
      <c r="AD220" s="363"/>
      <c r="AE220" s="363"/>
      <c r="AF220" s="363"/>
      <c r="AG220" s="363"/>
      <c r="AH220" s="363"/>
      <c r="AI220" s="363"/>
      <c r="AJ220" s="363"/>
      <c r="AK220" s="363"/>
    </row>
    <row r="221" spans="1:37" ht="13.5" customHeight="1">
      <c r="A221" s="5"/>
      <c r="B221" s="544"/>
      <c r="C221" s="547"/>
      <c r="D221" s="594"/>
      <c r="E221" s="594"/>
      <c r="F221" s="731"/>
      <c r="G221" s="638"/>
      <c r="H221" s="639"/>
      <c r="I221" s="758"/>
      <c r="J221" s="646"/>
      <c r="K221" s="647"/>
      <c r="L221" s="758"/>
      <c r="M221" s="582">
        <v>1</v>
      </c>
      <c r="N221" s="441"/>
      <c r="O221" s="465"/>
      <c r="P221" s="776"/>
      <c r="Q221" s="442"/>
      <c r="R221" s="652"/>
      <c r="S221" s="568"/>
      <c r="T221" s="653"/>
      <c r="U221" s="652"/>
      <c r="V221" s="568"/>
      <c r="W221" s="653"/>
      <c r="X221" s="446"/>
      <c r="Y221" s="363"/>
      <c r="Z221" s="363"/>
      <c r="AA221" s="363"/>
      <c r="AB221" s="363"/>
      <c r="AC221" s="363"/>
      <c r="AD221" s="363"/>
      <c r="AE221" s="363"/>
      <c r="AF221" s="363"/>
      <c r="AG221" s="363"/>
      <c r="AH221" s="363"/>
      <c r="AI221" s="363"/>
      <c r="AJ221" s="363"/>
      <c r="AK221" s="363"/>
    </row>
    <row r="222" spans="1:37" ht="13.5" customHeight="1">
      <c r="A222" s="7"/>
      <c r="B222" s="542" t="s">
        <v>7</v>
      </c>
      <c r="C222" s="546">
        <f>C220+1</f>
        <v>40208</v>
      </c>
      <c r="D222" s="634"/>
      <c r="E222" s="634"/>
      <c r="F222" s="734"/>
      <c r="G222" s="640">
        <v>45</v>
      </c>
      <c r="H222" s="641"/>
      <c r="I222" s="757"/>
      <c r="J222" s="648"/>
      <c r="K222" s="645"/>
      <c r="L222" s="757"/>
      <c r="M222" s="584"/>
      <c r="N222" s="437"/>
      <c r="O222" s="464"/>
      <c r="P222" s="777"/>
      <c r="Q222" s="438" t="s">
        <v>520</v>
      </c>
      <c r="R222" s="654"/>
      <c r="S222" s="655"/>
      <c r="T222" s="656"/>
      <c r="U222" s="654"/>
      <c r="V222" s="655"/>
      <c r="W222" s="656"/>
      <c r="X222" s="446"/>
      <c r="Y222" s="363"/>
      <c r="Z222" s="363"/>
      <c r="AA222" s="363"/>
      <c r="AB222" s="363"/>
      <c r="AC222" s="363"/>
      <c r="AD222" s="363"/>
      <c r="AE222" s="363"/>
      <c r="AF222" s="363"/>
      <c r="AG222" s="363"/>
      <c r="AH222" s="363"/>
      <c r="AI222" s="363"/>
      <c r="AJ222" s="363"/>
      <c r="AK222" s="363"/>
    </row>
    <row r="223" spans="1:37" ht="13.5" customHeight="1">
      <c r="A223" s="7"/>
      <c r="B223" s="544"/>
      <c r="C223" s="547"/>
      <c r="D223" s="594"/>
      <c r="E223" s="594"/>
      <c r="F223" s="731"/>
      <c r="G223" s="642"/>
      <c r="H223" s="643"/>
      <c r="I223" s="758"/>
      <c r="J223" s="646"/>
      <c r="K223" s="647"/>
      <c r="L223" s="758"/>
      <c r="M223" s="582"/>
      <c r="N223" s="441"/>
      <c r="O223" s="465"/>
      <c r="P223" s="776"/>
      <c r="Q223" s="442"/>
      <c r="R223" s="657"/>
      <c r="S223" s="658"/>
      <c r="T223" s="659"/>
      <c r="U223" s="657"/>
      <c r="V223" s="658"/>
      <c r="W223" s="659"/>
      <c r="X223" s="446"/>
      <c r="Y223" s="363"/>
      <c r="Z223" s="363"/>
      <c r="AA223" s="363"/>
      <c r="AB223" s="363"/>
      <c r="AC223" s="363"/>
      <c r="AD223" s="363"/>
      <c r="AE223" s="363"/>
      <c r="AF223" s="363"/>
      <c r="AG223" s="363"/>
      <c r="AH223" s="363"/>
      <c r="AI223" s="363"/>
      <c r="AJ223" s="363"/>
      <c r="AK223" s="363"/>
    </row>
    <row r="224" spans="1:37" ht="13.5" customHeight="1">
      <c r="A224" s="5"/>
      <c r="B224" s="542" t="s">
        <v>8</v>
      </c>
      <c r="C224" s="546">
        <f>C222+1</f>
        <v>40209</v>
      </c>
      <c r="D224" s="635">
        <v>15</v>
      </c>
      <c r="E224" s="635"/>
      <c r="F224" s="735"/>
      <c r="G224" s="636"/>
      <c r="H224" s="637"/>
      <c r="I224" s="759"/>
      <c r="J224" s="644"/>
      <c r="K224" s="649"/>
      <c r="L224" s="759"/>
      <c r="M224" s="577"/>
      <c r="N224" s="437"/>
      <c r="O224" s="464"/>
      <c r="P224" s="775"/>
      <c r="Q224" s="438" t="s">
        <v>520</v>
      </c>
      <c r="R224" s="652"/>
      <c r="S224" s="568"/>
      <c r="T224" s="653"/>
      <c r="U224" s="652"/>
      <c r="V224" s="660"/>
      <c r="W224" s="653"/>
      <c r="X224" s="446"/>
      <c r="Y224" s="363"/>
      <c r="Z224" s="363"/>
      <c r="AA224" s="363"/>
      <c r="AB224" s="363"/>
      <c r="AC224" s="363"/>
      <c r="AD224" s="363"/>
      <c r="AE224" s="363"/>
      <c r="AF224" s="363"/>
      <c r="AG224" s="363"/>
      <c r="AH224" s="363"/>
      <c r="AI224" s="363"/>
      <c r="AJ224" s="363"/>
      <c r="AK224" s="363"/>
    </row>
    <row r="225" spans="1:37" ht="13.5" customHeight="1">
      <c r="A225" s="4" t="s">
        <v>32</v>
      </c>
      <c r="B225" s="542"/>
      <c r="C225" s="546"/>
      <c r="D225" s="568"/>
      <c r="E225" s="568"/>
      <c r="F225" s="736"/>
      <c r="G225" s="457"/>
      <c r="H225" s="456"/>
      <c r="I225" s="760"/>
      <c r="J225" s="650"/>
      <c r="K225" s="651"/>
      <c r="L225" s="760"/>
      <c r="M225" s="592"/>
      <c r="N225" s="458"/>
      <c r="O225" s="573"/>
      <c r="P225" s="778"/>
      <c r="Q225" s="442"/>
      <c r="R225" s="652"/>
      <c r="S225" s="568"/>
      <c r="T225" s="653"/>
      <c r="U225" s="652"/>
      <c r="V225" s="568"/>
      <c r="W225" s="653"/>
      <c r="X225" s="446"/>
      <c r="Y225" s="363"/>
      <c r="Z225" s="363"/>
      <c r="AA225" s="363"/>
      <c r="AB225" s="363"/>
      <c r="AC225" s="363"/>
      <c r="AD225" s="363"/>
      <c r="AE225" s="363"/>
      <c r="AF225" s="363"/>
      <c r="AG225" s="363"/>
      <c r="AH225" s="363"/>
      <c r="AI225" s="363"/>
      <c r="AJ225" s="363"/>
      <c r="AK225" s="363"/>
    </row>
    <row r="226" spans="1:37" s="2" customFormat="1" ht="13.5" customHeight="1">
      <c r="A226" s="469">
        <f>+jaarplan!M17</f>
        <v>10.690476190476192</v>
      </c>
      <c r="B226" s="552"/>
      <c r="C226" s="553" t="s">
        <v>10</v>
      </c>
      <c r="D226" s="326">
        <f>+jaarplan!F17</f>
        <v>33</v>
      </c>
      <c r="E226" s="327"/>
      <c r="F226" s="737"/>
      <c r="G226" s="328">
        <f>+jaarplan!H17</f>
        <v>140</v>
      </c>
      <c r="H226" s="326"/>
      <c r="I226" s="761"/>
      <c r="J226" s="631">
        <f>+jaarplan!K17</f>
        <v>4</v>
      </c>
      <c r="K226" s="329"/>
      <c r="L226" s="761"/>
      <c r="M226" s="632">
        <f>+jaarplan!Z17</f>
        <v>2</v>
      </c>
      <c r="N226" s="330"/>
      <c r="O226" s="329"/>
      <c r="P226" s="779"/>
      <c r="Q226" s="331"/>
      <c r="R226" s="470"/>
      <c r="S226" s="471"/>
      <c r="T226" s="472"/>
      <c r="U226" s="470"/>
      <c r="V226" s="471"/>
      <c r="W226" s="472"/>
      <c r="X226" s="351" t="str">
        <f>+jaarplan!W17</f>
        <v>2x</v>
      </c>
      <c r="Y226" s="351" t="str">
        <f>+jaarplan!X17</f>
        <v>1,0H</v>
      </c>
      <c r="Z226" s="351" t="str">
        <f>+jaarplan!Y17</f>
        <v>1x</v>
      </c>
      <c r="AA226" s="351">
        <f>+jaarplan!Z17</f>
        <v>2</v>
      </c>
      <c r="AB226" s="402"/>
      <c r="AC226" s="402"/>
      <c r="AD226" s="402"/>
      <c r="AE226" s="402"/>
      <c r="AF226" s="402"/>
      <c r="AG226" s="402"/>
      <c r="AH226" s="402"/>
      <c r="AI226" s="402"/>
      <c r="AJ226" s="402"/>
      <c r="AK226" s="402"/>
    </row>
    <row r="227" spans="1:37" s="2" customFormat="1" ht="13.5" customHeight="1">
      <c r="A227" s="595">
        <f>+F227+I227+L227+P227</f>
        <v>0</v>
      </c>
      <c r="B227" s="544"/>
      <c r="C227" s="553" t="s">
        <v>30</v>
      </c>
      <c r="D227" s="334">
        <f>+SUM(D212:D225)</f>
        <v>33</v>
      </c>
      <c r="E227" s="333"/>
      <c r="F227" s="738">
        <f>+SUM(F212:F225)</f>
        <v>0</v>
      </c>
      <c r="G227" s="334">
        <f>+SUM(G212:G225)</f>
        <v>140</v>
      </c>
      <c r="H227" s="332"/>
      <c r="I227" s="596">
        <f>+SUM(I212:I225)</f>
        <v>0</v>
      </c>
      <c r="J227" s="335">
        <f>+SUM(J212:J225)</f>
        <v>4</v>
      </c>
      <c r="K227" s="572"/>
      <c r="L227" s="596">
        <f>+SUM(L212:L225)</f>
        <v>0</v>
      </c>
      <c r="M227" s="334">
        <f>SUM(M212:M225)</f>
        <v>2</v>
      </c>
      <c r="N227" s="35"/>
      <c r="O227" s="572"/>
      <c r="P227" s="774">
        <f>+SUM(P212:P225)</f>
        <v>0</v>
      </c>
      <c r="Q227" s="336"/>
      <c r="R227" s="473">
        <f aca="true" t="shared" si="12" ref="R227:W227">IF(ISERROR(AVERAGE(R212:R225)),0,AVERAGE(R212:R225))</f>
        <v>0</v>
      </c>
      <c r="S227" s="474">
        <f t="shared" si="12"/>
        <v>0</v>
      </c>
      <c r="T227" s="475">
        <f t="shared" si="12"/>
        <v>0</v>
      </c>
      <c r="U227" s="473">
        <f t="shared" si="12"/>
        <v>0</v>
      </c>
      <c r="V227" s="515">
        <f t="shared" si="12"/>
        <v>0</v>
      </c>
      <c r="W227" s="514">
        <f t="shared" si="12"/>
        <v>0</v>
      </c>
      <c r="X227" s="1"/>
      <c r="Y227" s="402"/>
      <c r="Z227" s="402"/>
      <c r="AA227" s="402"/>
      <c r="AB227" s="402"/>
      <c r="AC227" s="402"/>
      <c r="AD227" s="402"/>
      <c r="AE227" s="402"/>
      <c r="AF227" s="402"/>
      <c r="AG227" s="402"/>
      <c r="AH227" s="402"/>
      <c r="AI227" s="402"/>
      <c r="AJ227" s="402"/>
      <c r="AK227" s="402"/>
    </row>
    <row r="228" spans="1:37" ht="13.5" customHeight="1">
      <c r="A228" s="4">
        <v>15</v>
      </c>
      <c r="B228" s="542" t="s">
        <v>2</v>
      </c>
      <c r="C228" s="543">
        <f>C224+1</f>
        <v>40210</v>
      </c>
      <c r="D228" s="634"/>
      <c r="E228" s="634"/>
      <c r="F228" s="734"/>
      <c r="G228" s="636">
        <v>20</v>
      </c>
      <c r="H228" s="637"/>
      <c r="I228" s="757"/>
      <c r="J228" s="644"/>
      <c r="K228" s="645"/>
      <c r="L228" s="757"/>
      <c r="M228" s="577"/>
      <c r="N228" s="437"/>
      <c r="O228" s="464"/>
      <c r="P228" s="775"/>
      <c r="Q228" s="438"/>
      <c r="R228" s="347"/>
      <c r="S228" s="346"/>
      <c r="T228" s="349"/>
      <c r="U228" s="347"/>
      <c r="V228" s="346"/>
      <c r="W228" s="349"/>
      <c r="X228" s="446"/>
      <c r="Y228" s="363"/>
      <c r="Z228" s="363"/>
      <c r="AA228" s="363"/>
      <c r="AB228" s="363"/>
      <c r="AC228" s="363"/>
      <c r="AD228" s="363"/>
      <c r="AE228" s="363"/>
      <c r="AF228" s="363"/>
      <c r="AG228" s="363"/>
      <c r="AH228" s="363"/>
      <c r="AI228" s="363"/>
      <c r="AJ228" s="363"/>
      <c r="AK228" s="363"/>
    </row>
    <row r="229" spans="1:37" ht="13.5" customHeight="1">
      <c r="A229" s="4"/>
      <c r="B229" s="544"/>
      <c r="C229" s="545"/>
      <c r="D229" s="594"/>
      <c r="E229" s="594"/>
      <c r="F229" s="731"/>
      <c r="G229" s="638"/>
      <c r="H229" s="639"/>
      <c r="I229" s="758"/>
      <c r="J229" s="646">
        <v>3.5</v>
      </c>
      <c r="K229" s="647"/>
      <c r="L229" s="758"/>
      <c r="M229" s="582">
        <v>1</v>
      </c>
      <c r="N229" s="441"/>
      <c r="O229" s="465"/>
      <c r="P229" s="776"/>
      <c r="Q229" s="442"/>
      <c r="R229" s="652"/>
      <c r="S229" s="568"/>
      <c r="T229" s="653"/>
      <c r="U229" s="652"/>
      <c r="V229" s="568"/>
      <c r="W229" s="653"/>
      <c r="X229" s="446"/>
      <c r="Y229" s="363"/>
      <c r="Z229" s="363"/>
      <c r="AA229" s="363"/>
      <c r="AB229" s="363"/>
      <c r="AC229" s="363"/>
      <c r="AD229" s="363"/>
      <c r="AE229" s="363"/>
      <c r="AF229" s="363"/>
      <c r="AG229" s="363"/>
      <c r="AH229" s="363"/>
      <c r="AI229" s="363"/>
      <c r="AJ229" s="363"/>
      <c r="AK229" s="363"/>
    </row>
    <row r="230" spans="1:37" ht="13.5" customHeight="1">
      <c r="A230" s="5"/>
      <c r="B230" s="542" t="s">
        <v>3</v>
      </c>
      <c r="C230" s="546">
        <f>C228+1</f>
        <v>40211</v>
      </c>
      <c r="D230" s="634">
        <v>12</v>
      </c>
      <c r="E230" s="634"/>
      <c r="F230" s="734"/>
      <c r="G230" s="636">
        <v>20</v>
      </c>
      <c r="H230" s="637"/>
      <c r="I230" s="757"/>
      <c r="J230" s="648"/>
      <c r="K230" s="645"/>
      <c r="L230" s="757"/>
      <c r="M230" s="584"/>
      <c r="N230" s="437"/>
      <c r="O230" s="464"/>
      <c r="P230" s="777"/>
      <c r="Q230" s="438"/>
      <c r="R230" s="654"/>
      <c r="S230" s="655"/>
      <c r="T230" s="656"/>
      <c r="U230" s="654"/>
      <c r="V230" s="655"/>
      <c r="W230" s="656"/>
      <c r="X230" s="446"/>
      <c r="Y230" s="363"/>
      <c r="Z230" s="363"/>
      <c r="AA230" s="363"/>
      <c r="AB230" s="363"/>
      <c r="AC230" s="363"/>
      <c r="AD230" s="363"/>
      <c r="AE230" s="363"/>
      <c r="AF230" s="363"/>
      <c r="AG230" s="363"/>
      <c r="AH230" s="363"/>
      <c r="AI230" s="363"/>
      <c r="AJ230" s="363"/>
      <c r="AK230" s="363"/>
    </row>
    <row r="231" spans="1:37" ht="13.5" customHeight="1">
      <c r="A231" s="5" t="s">
        <v>31</v>
      </c>
      <c r="B231" s="544"/>
      <c r="C231" s="547"/>
      <c r="D231" s="594"/>
      <c r="E231" s="594"/>
      <c r="F231" s="731"/>
      <c r="G231" s="638"/>
      <c r="H231" s="639"/>
      <c r="I231" s="758"/>
      <c r="J231" s="646"/>
      <c r="K231" s="647"/>
      <c r="L231" s="758"/>
      <c r="M231" s="582"/>
      <c r="N231" s="441"/>
      <c r="O231" s="465"/>
      <c r="P231" s="776"/>
      <c r="Q231" s="442"/>
      <c r="R231" s="657"/>
      <c r="S231" s="658"/>
      <c r="T231" s="659"/>
      <c r="U231" s="657"/>
      <c r="V231" s="658"/>
      <c r="W231" s="659"/>
      <c r="X231" s="446"/>
      <c r="Y231" s="363"/>
      <c r="Z231" s="363"/>
      <c r="AA231" s="363"/>
      <c r="AB231" s="363"/>
      <c r="AC231" s="363"/>
      <c r="AD231" s="363"/>
      <c r="AE231" s="363"/>
      <c r="AF231" s="363"/>
      <c r="AG231" s="363"/>
      <c r="AH231" s="363"/>
      <c r="AI231" s="363"/>
      <c r="AJ231" s="363"/>
      <c r="AK231" s="363"/>
    </row>
    <row r="232" spans="1:37" ht="13.5" customHeight="1">
      <c r="A232" s="5"/>
      <c r="B232" s="542" t="s">
        <v>4</v>
      </c>
      <c r="C232" s="546">
        <f>C230+1</f>
        <v>40212</v>
      </c>
      <c r="D232" s="634"/>
      <c r="E232" s="634"/>
      <c r="F232" s="734"/>
      <c r="G232" s="636">
        <v>30</v>
      </c>
      <c r="H232" s="637"/>
      <c r="I232" s="757"/>
      <c r="J232" s="648"/>
      <c r="K232" s="645"/>
      <c r="L232" s="757"/>
      <c r="M232" s="584"/>
      <c r="N232" s="437"/>
      <c r="O232" s="464"/>
      <c r="P232" s="777"/>
      <c r="Q232" s="438"/>
      <c r="R232" s="652"/>
      <c r="S232" s="568"/>
      <c r="T232" s="653"/>
      <c r="U232" s="652"/>
      <c r="V232" s="568"/>
      <c r="W232" s="653"/>
      <c r="X232" s="446"/>
      <c r="Y232" s="363"/>
      <c r="Z232" s="363"/>
      <c r="AA232" s="363"/>
      <c r="AB232" s="363"/>
      <c r="AC232" s="363"/>
      <c r="AD232" s="363"/>
      <c r="AE232" s="363"/>
      <c r="AF232" s="363"/>
      <c r="AG232" s="363"/>
      <c r="AH232" s="363"/>
      <c r="AI232" s="363"/>
      <c r="AJ232" s="363"/>
      <c r="AK232" s="363"/>
    </row>
    <row r="233" spans="1:37" ht="13.5" customHeight="1">
      <c r="A233" s="5"/>
      <c r="B233" s="544"/>
      <c r="C233" s="547"/>
      <c r="D233" s="594"/>
      <c r="E233" s="594"/>
      <c r="F233" s="731"/>
      <c r="G233" s="638"/>
      <c r="H233" s="639"/>
      <c r="I233" s="758"/>
      <c r="J233" s="646"/>
      <c r="K233" s="647"/>
      <c r="L233" s="758"/>
      <c r="M233" s="582">
        <v>1</v>
      </c>
      <c r="N233" s="441"/>
      <c r="O233" s="465"/>
      <c r="P233" s="776"/>
      <c r="Q233" s="442"/>
      <c r="R233" s="652"/>
      <c r="S233" s="568"/>
      <c r="T233" s="653"/>
      <c r="U233" s="652"/>
      <c r="V233" s="568"/>
      <c r="W233" s="653"/>
      <c r="X233" s="446"/>
      <c r="Y233" s="363"/>
      <c r="Z233" s="363"/>
      <c r="AA233" s="363"/>
      <c r="AB233" s="363"/>
      <c r="AC233" s="363"/>
      <c r="AD233" s="363"/>
      <c r="AE233" s="363"/>
      <c r="AF233" s="363"/>
      <c r="AG233" s="363"/>
      <c r="AH233" s="363"/>
      <c r="AI233" s="363"/>
      <c r="AJ233" s="363"/>
      <c r="AK233" s="363"/>
    </row>
    <row r="234" spans="1:37" ht="13.5" customHeight="1">
      <c r="A234" s="5"/>
      <c r="B234" s="542" t="s">
        <v>5</v>
      </c>
      <c r="C234" s="546">
        <f>C232+1</f>
        <v>40213</v>
      </c>
      <c r="D234" s="634"/>
      <c r="E234" s="634"/>
      <c r="F234" s="734"/>
      <c r="G234" s="636">
        <v>13</v>
      </c>
      <c r="H234" s="637"/>
      <c r="I234" s="757"/>
      <c r="J234" s="648"/>
      <c r="K234" s="645"/>
      <c r="L234" s="757"/>
      <c r="M234" s="584"/>
      <c r="N234" s="437"/>
      <c r="O234" s="464"/>
      <c r="P234" s="777"/>
      <c r="Q234" s="438"/>
      <c r="R234" s="654"/>
      <c r="S234" s="655"/>
      <c r="T234" s="656"/>
      <c r="U234" s="654"/>
      <c r="V234" s="655"/>
      <c r="W234" s="656"/>
      <c r="X234" s="446"/>
      <c r="Y234" s="363"/>
      <c r="Z234" s="363"/>
      <c r="AA234" s="363"/>
      <c r="AB234" s="363"/>
      <c r="AC234" s="363"/>
      <c r="AD234" s="363"/>
      <c r="AE234" s="363"/>
      <c r="AF234" s="363"/>
      <c r="AG234" s="363"/>
      <c r="AH234" s="363"/>
      <c r="AI234" s="363"/>
      <c r="AJ234" s="363"/>
      <c r="AK234" s="363"/>
    </row>
    <row r="235" spans="1:37" ht="13.5" customHeight="1">
      <c r="A235" s="5" t="str">
        <f>+jaarplan!E18</f>
        <v>taper</v>
      </c>
      <c r="B235" s="544"/>
      <c r="C235" s="547"/>
      <c r="D235" s="594">
        <v>12</v>
      </c>
      <c r="E235" s="594"/>
      <c r="F235" s="731"/>
      <c r="G235" s="638">
        <v>30</v>
      </c>
      <c r="H235" s="639" t="s">
        <v>516</v>
      </c>
      <c r="I235" s="758"/>
      <c r="J235" s="646"/>
      <c r="K235" s="647"/>
      <c r="L235" s="758"/>
      <c r="M235" s="582"/>
      <c r="N235" s="441"/>
      <c r="O235" s="465"/>
      <c r="P235" s="776"/>
      <c r="Q235" s="442"/>
      <c r="R235" s="657"/>
      <c r="S235" s="658"/>
      <c r="T235" s="659"/>
      <c r="U235" s="657"/>
      <c r="V235" s="658"/>
      <c r="W235" s="659"/>
      <c r="X235" s="446"/>
      <c r="Y235" s="363"/>
      <c r="Z235" s="363"/>
      <c r="AA235" s="363"/>
      <c r="AB235" s="363"/>
      <c r="AC235" s="363"/>
      <c r="AD235" s="363"/>
      <c r="AE235" s="363"/>
      <c r="AF235" s="363"/>
      <c r="AG235" s="363"/>
      <c r="AH235" s="363"/>
      <c r="AI235" s="363"/>
      <c r="AJ235" s="363"/>
      <c r="AK235" s="363"/>
    </row>
    <row r="236" spans="1:37" ht="13.5" customHeight="1">
      <c r="A236" s="5"/>
      <c r="B236" s="542" t="s">
        <v>6</v>
      </c>
      <c r="C236" s="546">
        <f>C234+1</f>
        <v>40214</v>
      </c>
      <c r="D236" s="634"/>
      <c r="E236" s="634"/>
      <c r="F236" s="734"/>
      <c r="G236" s="636"/>
      <c r="H236" s="637"/>
      <c r="I236" s="757"/>
      <c r="J236" s="648"/>
      <c r="K236" s="645"/>
      <c r="L236" s="757"/>
      <c r="M236" s="584">
        <v>1</v>
      </c>
      <c r="N236" s="437"/>
      <c r="O236" s="464"/>
      <c r="P236" s="777"/>
      <c r="Q236" s="438"/>
      <c r="R236" s="652"/>
      <c r="S236" s="568"/>
      <c r="T236" s="653"/>
      <c r="U236" s="652"/>
      <c r="V236" s="568"/>
      <c r="W236" s="653"/>
      <c r="X236" s="446"/>
      <c r="Y236" s="363"/>
      <c r="Z236" s="363"/>
      <c r="AA236" s="363"/>
      <c r="AB236" s="363"/>
      <c r="AC236" s="363"/>
      <c r="AD236" s="363"/>
      <c r="AE236" s="363"/>
      <c r="AF236" s="363"/>
      <c r="AG236" s="363"/>
      <c r="AH236" s="363"/>
      <c r="AI236" s="363"/>
      <c r="AJ236" s="363"/>
      <c r="AK236" s="363"/>
    </row>
    <row r="237" spans="1:37" ht="13.5" customHeight="1">
      <c r="A237" s="5"/>
      <c r="B237" s="544"/>
      <c r="C237" s="547"/>
      <c r="D237" s="594"/>
      <c r="E237" s="594"/>
      <c r="F237" s="731"/>
      <c r="G237" s="638"/>
      <c r="H237" s="639"/>
      <c r="I237" s="758"/>
      <c r="J237" s="646">
        <v>3.5</v>
      </c>
      <c r="K237" s="647"/>
      <c r="L237" s="758"/>
      <c r="M237" s="582"/>
      <c r="N237" s="441"/>
      <c r="O237" s="465"/>
      <c r="P237" s="776"/>
      <c r="Q237" s="442"/>
      <c r="R237" s="652"/>
      <c r="S237" s="568"/>
      <c r="T237" s="653"/>
      <c r="U237" s="652"/>
      <c r="V237" s="568"/>
      <c r="W237" s="653"/>
      <c r="X237" s="446"/>
      <c r="Y237" s="363"/>
      <c r="Z237" s="363"/>
      <c r="AA237" s="363"/>
      <c r="AB237" s="363"/>
      <c r="AC237" s="363"/>
      <c r="AD237" s="363"/>
      <c r="AE237" s="363"/>
      <c r="AF237" s="363"/>
      <c r="AG237" s="363"/>
      <c r="AH237" s="363"/>
      <c r="AI237" s="363"/>
      <c r="AJ237" s="363"/>
      <c r="AK237" s="363"/>
    </row>
    <row r="238" spans="1:37" ht="13.5" customHeight="1">
      <c r="A238" s="7"/>
      <c r="B238" s="542" t="s">
        <v>7</v>
      </c>
      <c r="C238" s="546">
        <f>C236+1</f>
        <v>40215</v>
      </c>
      <c r="D238" s="634"/>
      <c r="E238" s="634"/>
      <c r="F238" s="734"/>
      <c r="G238" s="640">
        <v>60</v>
      </c>
      <c r="H238" s="641"/>
      <c r="I238" s="757"/>
      <c r="J238" s="648"/>
      <c r="K238" s="645"/>
      <c r="L238" s="757"/>
      <c r="M238" s="584"/>
      <c r="N238" s="437"/>
      <c r="O238" s="464"/>
      <c r="P238" s="777"/>
      <c r="Q238" s="438"/>
      <c r="R238" s="654"/>
      <c r="S238" s="655"/>
      <c r="T238" s="656"/>
      <c r="U238" s="654"/>
      <c r="V238" s="655"/>
      <c r="W238" s="656"/>
      <c r="X238" s="446"/>
      <c r="Y238" s="363"/>
      <c r="Z238" s="363"/>
      <c r="AA238" s="363"/>
      <c r="AB238" s="363"/>
      <c r="AC238" s="363"/>
      <c r="AD238" s="363"/>
      <c r="AE238" s="363"/>
      <c r="AF238" s="363"/>
      <c r="AG238" s="363"/>
      <c r="AH238" s="363"/>
      <c r="AI238" s="363"/>
      <c r="AJ238" s="363"/>
      <c r="AK238" s="363"/>
    </row>
    <row r="239" spans="1:37" ht="13.5" customHeight="1">
      <c r="A239" s="7"/>
      <c r="B239" s="544"/>
      <c r="C239" s="547"/>
      <c r="D239" s="594"/>
      <c r="E239" s="594"/>
      <c r="F239" s="731"/>
      <c r="G239" s="642"/>
      <c r="H239" s="643"/>
      <c r="I239" s="758"/>
      <c r="J239" s="646"/>
      <c r="K239" s="647"/>
      <c r="L239" s="758"/>
      <c r="M239" s="582"/>
      <c r="N239" s="441"/>
      <c r="O239" s="465"/>
      <c r="P239" s="776"/>
      <c r="Q239" s="442"/>
      <c r="R239" s="657"/>
      <c r="S239" s="658"/>
      <c r="T239" s="659"/>
      <c r="U239" s="657"/>
      <c r="V239" s="658"/>
      <c r="W239" s="659"/>
      <c r="X239" s="446"/>
      <c r="Y239" s="363"/>
      <c r="Z239" s="363"/>
      <c r="AA239" s="363"/>
      <c r="AB239" s="363"/>
      <c r="AC239" s="363"/>
      <c r="AD239" s="363"/>
      <c r="AE239" s="363"/>
      <c r="AF239" s="363"/>
      <c r="AG239" s="363"/>
      <c r="AH239" s="363"/>
      <c r="AI239" s="363"/>
      <c r="AJ239" s="363"/>
      <c r="AK239" s="363"/>
    </row>
    <row r="240" spans="1:37" ht="13.5" customHeight="1">
      <c r="A240" s="5"/>
      <c r="B240" s="542" t="s">
        <v>8</v>
      </c>
      <c r="C240" s="546">
        <f>C238+1</f>
        <v>40216</v>
      </c>
      <c r="D240" s="635">
        <v>20</v>
      </c>
      <c r="E240" s="635"/>
      <c r="F240" s="735"/>
      <c r="G240" s="636"/>
      <c r="H240" s="637"/>
      <c r="I240" s="759"/>
      <c r="J240" s="644"/>
      <c r="K240" s="649"/>
      <c r="L240" s="759"/>
      <c r="M240" s="577"/>
      <c r="N240" s="437"/>
      <c r="O240" s="464"/>
      <c r="P240" s="775"/>
      <c r="Q240" s="438" t="s">
        <v>513</v>
      </c>
      <c r="R240" s="652"/>
      <c r="S240" s="568"/>
      <c r="T240" s="653"/>
      <c r="U240" s="652"/>
      <c r="V240" s="660"/>
      <c r="W240" s="653"/>
      <c r="X240" s="446"/>
      <c r="Y240" s="363"/>
      <c r="Z240" s="363"/>
      <c r="AA240" s="363"/>
      <c r="AB240" s="363"/>
      <c r="AC240" s="363"/>
      <c r="AD240" s="363"/>
      <c r="AE240" s="363"/>
      <c r="AF240" s="363"/>
      <c r="AG240" s="363"/>
      <c r="AH240" s="363"/>
      <c r="AI240" s="363"/>
      <c r="AJ240" s="363"/>
      <c r="AK240" s="363"/>
    </row>
    <row r="241" spans="1:37" ht="13.5" customHeight="1">
      <c r="A241" s="4" t="s">
        <v>32</v>
      </c>
      <c r="B241" s="542"/>
      <c r="C241" s="546"/>
      <c r="D241" s="568"/>
      <c r="E241" s="568"/>
      <c r="F241" s="736"/>
      <c r="G241" s="457"/>
      <c r="H241" s="456"/>
      <c r="I241" s="760"/>
      <c r="J241" s="650"/>
      <c r="K241" s="651"/>
      <c r="L241" s="760"/>
      <c r="M241" s="592"/>
      <c r="N241" s="458"/>
      <c r="O241" s="573"/>
      <c r="P241" s="778"/>
      <c r="Q241" s="442"/>
      <c r="R241" s="652"/>
      <c r="S241" s="568"/>
      <c r="T241" s="653"/>
      <c r="U241" s="652"/>
      <c r="V241" s="568"/>
      <c r="W241" s="653"/>
      <c r="X241" s="446"/>
      <c r="Y241" s="363"/>
      <c r="Z241" s="363"/>
      <c r="AA241" s="363"/>
      <c r="AB241" s="363"/>
      <c r="AC241" s="363"/>
      <c r="AD241" s="363"/>
      <c r="AE241" s="363"/>
      <c r="AF241" s="363"/>
      <c r="AG241" s="363"/>
      <c r="AH241" s="363"/>
      <c r="AI241" s="363"/>
      <c r="AJ241" s="363"/>
      <c r="AK241" s="363"/>
    </row>
    <row r="242" spans="1:37" s="2" customFormat="1" ht="13.5" customHeight="1">
      <c r="A242" s="469">
        <f>+jaarplan!M18</f>
        <v>14.654761904761905</v>
      </c>
      <c r="B242" s="552"/>
      <c r="C242" s="553" t="s">
        <v>10</v>
      </c>
      <c r="D242" s="326">
        <f>+jaarplan!F18</f>
        <v>44</v>
      </c>
      <c r="E242" s="327"/>
      <c r="F242" s="737"/>
      <c r="G242" s="328">
        <f>+jaarplan!H18</f>
        <v>173</v>
      </c>
      <c r="H242" s="326"/>
      <c r="I242" s="761"/>
      <c r="J242" s="631">
        <f>+jaarplan!K18</f>
        <v>7</v>
      </c>
      <c r="K242" s="329"/>
      <c r="L242" s="761"/>
      <c r="M242" s="632">
        <f>+jaarplan!Z18</f>
        <v>3</v>
      </c>
      <c r="N242" s="330"/>
      <c r="O242" s="329"/>
      <c r="P242" s="779"/>
      <c r="Q242" s="331"/>
      <c r="R242" s="470"/>
      <c r="S242" s="471"/>
      <c r="T242" s="472"/>
      <c r="U242" s="470"/>
      <c r="V242" s="471"/>
      <c r="W242" s="472"/>
      <c r="X242" s="351" t="str">
        <f>+jaarplan!W18</f>
        <v>3X</v>
      </c>
      <c r="Y242" s="351" t="str">
        <f>+jaarplan!X18</f>
        <v>2,0H</v>
      </c>
      <c r="Z242" s="351" t="str">
        <f>+jaarplan!Y18</f>
        <v>2x</v>
      </c>
      <c r="AA242" s="351">
        <f>+jaarplan!Z18</f>
        <v>3</v>
      </c>
      <c r="AB242" s="402"/>
      <c r="AC242" s="402"/>
      <c r="AD242" s="402"/>
      <c r="AE242" s="402"/>
      <c r="AF242" s="402"/>
      <c r="AG242" s="402"/>
      <c r="AH242" s="402"/>
      <c r="AI242" s="402"/>
      <c r="AJ242" s="402"/>
      <c r="AK242" s="402"/>
    </row>
    <row r="243" spans="1:37" s="2" customFormat="1" ht="13.5" customHeight="1">
      <c r="A243" s="595">
        <f>+F243+I243+L243+P243</f>
        <v>0</v>
      </c>
      <c r="B243" s="544"/>
      <c r="C243" s="553" t="s">
        <v>30</v>
      </c>
      <c r="D243" s="334">
        <f>+SUM(D228:D241)</f>
        <v>44</v>
      </c>
      <c r="E243" s="333"/>
      <c r="F243" s="738">
        <f>+SUM(F228:F241)</f>
        <v>0</v>
      </c>
      <c r="G243" s="334">
        <f>+SUM(G228:G241)</f>
        <v>173</v>
      </c>
      <c r="H243" s="332"/>
      <c r="I243" s="596">
        <f>+SUM(I228:I241)</f>
        <v>0</v>
      </c>
      <c r="J243" s="335">
        <f>+SUM(J228:J241)</f>
        <v>7</v>
      </c>
      <c r="K243" s="572"/>
      <c r="L243" s="596">
        <f>+SUM(L228:L241)</f>
        <v>0</v>
      </c>
      <c r="M243" s="334">
        <f>SUM(M228:M241)</f>
        <v>3</v>
      </c>
      <c r="N243" s="35"/>
      <c r="O243" s="572"/>
      <c r="P243" s="774">
        <f>+SUM(P228:P241)</f>
        <v>0</v>
      </c>
      <c r="Q243" s="336"/>
      <c r="R243" s="473">
        <f aca="true" t="shared" si="13" ref="R243:W243">IF(ISERROR(AVERAGE(R228:R241)),0,AVERAGE(R228:R241))</f>
        <v>0</v>
      </c>
      <c r="S243" s="474">
        <f t="shared" si="13"/>
        <v>0</v>
      </c>
      <c r="T243" s="475">
        <f t="shared" si="13"/>
        <v>0</v>
      </c>
      <c r="U243" s="473">
        <f t="shared" si="13"/>
        <v>0</v>
      </c>
      <c r="V243" s="515">
        <f t="shared" si="13"/>
        <v>0</v>
      </c>
      <c r="W243" s="514">
        <f t="shared" si="13"/>
        <v>0</v>
      </c>
      <c r="X243" s="1"/>
      <c r="Y243" s="402"/>
      <c r="Z243" s="402"/>
      <c r="AA243" s="402"/>
      <c r="AB243" s="402"/>
      <c r="AC243" s="402"/>
      <c r="AD243" s="402"/>
      <c r="AE243" s="402"/>
      <c r="AF243" s="402"/>
      <c r="AG243" s="402"/>
      <c r="AH243" s="402"/>
      <c r="AI243" s="402"/>
      <c r="AJ243" s="402"/>
      <c r="AK243" s="402"/>
    </row>
    <row r="244" spans="1:37" ht="13.5" customHeight="1">
      <c r="A244" s="4">
        <v>16</v>
      </c>
      <c r="B244" s="542" t="s">
        <v>2</v>
      </c>
      <c r="C244" s="543">
        <f>C240+1</f>
        <v>40217</v>
      </c>
      <c r="D244" s="634"/>
      <c r="E244" s="634"/>
      <c r="F244" s="734"/>
      <c r="G244" s="636">
        <v>13</v>
      </c>
      <c r="H244" s="637"/>
      <c r="I244" s="757"/>
      <c r="J244" s="644"/>
      <c r="K244" s="645"/>
      <c r="L244" s="757"/>
      <c r="M244" s="577"/>
      <c r="N244" s="437"/>
      <c r="O244" s="464"/>
      <c r="P244" s="775"/>
      <c r="Q244" s="438"/>
      <c r="R244" s="347"/>
      <c r="S244" s="346"/>
      <c r="T244" s="349"/>
      <c r="U244" s="347"/>
      <c r="V244" s="346"/>
      <c r="W244" s="349"/>
      <c r="Y244" s="363"/>
      <c r="Z244" s="363"/>
      <c r="AA244" s="363"/>
      <c r="AB244" s="363"/>
      <c r="AC244" s="363"/>
      <c r="AD244" s="363"/>
      <c r="AE244" s="363"/>
      <c r="AF244" s="363"/>
      <c r="AG244" s="363"/>
      <c r="AH244" s="363"/>
      <c r="AI244" s="363"/>
      <c r="AJ244" s="363"/>
      <c r="AK244" s="363"/>
    </row>
    <row r="245" spans="1:37" ht="13.5" customHeight="1">
      <c r="A245" s="4"/>
      <c r="B245" s="544"/>
      <c r="C245" s="545"/>
      <c r="D245" s="594"/>
      <c r="E245" s="594"/>
      <c r="F245" s="731"/>
      <c r="G245" s="638"/>
      <c r="H245" s="639"/>
      <c r="I245" s="758"/>
      <c r="J245" s="646">
        <v>3.5</v>
      </c>
      <c r="K245" s="647"/>
      <c r="L245" s="758"/>
      <c r="M245" s="582">
        <v>1</v>
      </c>
      <c r="N245" s="441"/>
      <c r="O245" s="465"/>
      <c r="P245" s="776"/>
      <c r="Q245" s="442"/>
      <c r="R245" s="652"/>
      <c r="S245" s="568"/>
      <c r="T245" s="653"/>
      <c r="U245" s="652"/>
      <c r="V245" s="568"/>
      <c r="W245" s="653"/>
      <c r="Y245" s="363"/>
      <c r="Z245" s="363"/>
      <c r="AA245" s="363"/>
      <c r="AB245" s="363"/>
      <c r="AC245" s="363"/>
      <c r="AD245" s="363"/>
      <c r="AE245" s="363"/>
      <c r="AF245" s="363"/>
      <c r="AG245" s="363"/>
      <c r="AH245" s="363"/>
      <c r="AI245" s="363"/>
      <c r="AJ245" s="363"/>
      <c r="AK245" s="363"/>
    </row>
    <row r="246" spans="1:37" ht="13.5" customHeight="1">
      <c r="A246" s="5" t="s">
        <v>31</v>
      </c>
      <c r="B246" s="542" t="s">
        <v>3</v>
      </c>
      <c r="C246" s="546">
        <f>C244+1</f>
        <v>40218</v>
      </c>
      <c r="D246" s="634"/>
      <c r="E246" s="634"/>
      <c r="F246" s="734"/>
      <c r="G246" s="636">
        <v>13</v>
      </c>
      <c r="H246" s="637"/>
      <c r="I246" s="757"/>
      <c r="J246" s="648"/>
      <c r="K246" s="645"/>
      <c r="L246" s="757"/>
      <c r="M246" s="584"/>
      <c r="N246" s="437"/>
      <c r="O246" s="464"/>
      <c r="P246" s="777"/>
      <c r="Q246" s="438"/>
      <c r="R246" s="654"/>
      <c r="S246" s="655"/>
      <c r="T246" s="656"/>
      <c r="U246" s="654"/>
      <c r="V246" s="655"/>
      <c r="W246" s="656"/>
      <c r="Y246" s="363"/>
      <c r="Z246" s="363"/>
      <c r="AA246" s="363"/>
      <c r="AB246" s="363"/>
      <c r="AC246" s="363"/>
      <c r="AD246" s="363"/>
      <c r="AE246" s="363"/>
      <c r="AF246" s="363"/>
      <c r="AG246" s="363"/>
      <c r="AH246" s="363"/>
      <c r="AI246" s="363"/>
      <c r="AJ246" s="363"/>
      <c r="AK246" s="363"/>
    </row>
    <row r="247" spans="1:37" ht="13.5" customHeight="1">
      <c r="A247" s="5"/>
      <c r="B247" s="544"/>
      <c r="C247" s="547"/>
      <c r="D247" s="594">
        <v>12</v>
      </c>
      <c r="E247" s="594"/>
      <c r="F247" s="731"/>
      <c r="G247" s="638"/>
      <c r="H247" s="639"/>
      <c r="I247" s="758"/>
      <c r="J247" s="646"/>
      <c r="K247" s="647"/>
      <c r="L247" s="758"/>
      <c r="M247" s="582"/>
      <c r="N247" s="441"/>
      <c r="O247" s="465"/>
      <c r="P247" s="776"/>
      <c r="Q247" s="442"/>
      <c r="R247" s="657"/>
      <c r="S247" s="658"/>
      <c r="T247" s="659"/>
      <c r="U247" s="657"/>
      <c r="V247" s="658"/>
      <c r="W247" s="659"/>
      <c r="Y247" s="363"/>
      <c r="Z247" s="363"/>
      <c r="AA247" s="363"/>
      <c r="AB247" s="363"/>
      <c r="AC247" s="363"/>
      <c r="AD247" s="363"/>
      <c r="AE247" s="363"/>
      <c r="AF247" s="363"/>
      <c r="AG247" s="363"/>
      <c r="AH247" s="363"/>
      <c r="AI247" s="363"/>
      <c r="AJ247" s="363"/>
      <c r="AK247" s="363"/>
    </row>
    <row r="248" spans="1:37" ht="13.5" customHeight="1">
      <c r="A248" s="5"/>
      <c r="B248" s="542" t="s">
        <v>4</v>
      </c>
      <c r="C248" s="546">
        <f>C246+1</f>
        <v>40219</v>
      </c>
      <c r="D248" s="634"/>
      <c r="E248" s="634"/>
      <c r="F248" s="734"/>
      <c r="G248" s="636">
        <v>13</v>
      </c>
      <c r="H248" s="637"/>
      <c r="I248" s="757"/>
      <c r="J248" s="648"/>
      <c r="K248" s="645"/>
      <c r="L248" s="757"/>
      <c r="M248" s="584"/>
      <c r="N248" s="437"/>
      <c r="O248" s="464"/>
      <c r="P248" s="777"/>
      <c r="Q248" s="438"/>
      <c r="R248" s="652"/>
      <c r="S248" s="568"/>
      <c r="T248" s="653"/>
      <c r="U248" s="652"/>
      <c r="V248" s="568"/>
      <c r="W248" s="653"/>
      <c r="Y248" s="363"/>
      <c r="Z248" s="363"/>
      <c r="AA248" s="363"/>
      <c r="AB248" s="363"/>
      <c r="AC248" s="363"/>
      <c r="AD248" s="363"/>
      <c r="AE248" s="363"/>
      <c r="AF248" s="363"/>
      <c r="AG248" s="363"/>
      <c r="AH248" s="363"/>
      <c r="AI248" s="363"/>
      <c r="AJ248" s="363"/>
      <c r="AK248" s="363"/>
    </row>
    <row r="249" spans="1:37" ht="13.5" customHeight="1">
      <c r="A249" s="5"/>
      <c r="B249" s="544"/>
      <c r="C249" s="547"/>
      <c r="D249" s="594"/>
      <c r="E249" s="594"/>
      <c r="F249" s="731"/>
      <c r="G249" s="638"/>
      <c r="H249" s="639"/>
      <c r="I249" s="758"/>
      <c r="J249" s="646">
        <v>3.5</v>
      </c>
      <c r="K249" s="647"/>
      <c r="L249" s="758"/>
      <c r="M249" s="582"/>
      <c r="N249" s="441"/>
      <c r="O249" s="465"/>
      <c r="P249" s="776"/>
      <c r="Q249" s="442"/>
      <c r="R249" s="652"/>
      <c r="S249" s="568"/>
      <c r="T249" s="653"/>
      <c r="U249" s="652"/>
      <c r="V249" s="568"/>
      <c r="W249" s="653"/>
      <c r="Y249" s="363"/>
      <c r="Z249" s="363"/>
      <c r="AA249" s="363"/>
      <c r="AB249" s="363"/>
      <c r="AC249" s="363"/>
      <c r="AD249" s="363"/>
      <c r="AE249" s="363"/>
      <c r="AF249" s="363"/>
      <c r="AG249" s="363"/>
      <c r="AH249" s="363"/>
      <c r="AI249" s="363"/>
      <c r="AJ249" s="363"/>
      <c r="AK249" s="363"/>
    </row>
    <row r="250" spans="1:37" ht="13.5" customHeight="1">
      <c r="A250" s="5" t="str">
        <f>+jaarplan!E19</f>
        <v>bike</v>
      </c>
      <c r="B250" s="542" t="s">
        <v>5</v>
      </c>
      <c r="C250" s="546">
        <f>C248+1</f>
        <v>40220</v>
      </c>
      <c r="D250" s="634"/>
      <c r="E250" s="634"/>
      <c r="F250" s="734"/>
      <c r="G250" s="636">
        <v>30</v>
      </c>
      <c r="H250" s="637"/>
      <c r="I250" s="757"/>
      <c r="J250" s="648"/>
      <c r="K250" s="645"/>
      <c r="L250" s="757"/>
      <c r="M250" s="584"/>
      <c r="N250" s="437"/>
      <c r="O250" s="464"/>
      <c r="P250" s="777"/>
      <c r="Q250" s="438"/>
      <c r="R250" s="654"/>
      <c r="S250" s="655"/>
      <c r="T250" s="656"/>
      <c r="U250" s="654"/>
      <c r="V250" s="655"/>
      <c r="W250" s="656"/>
      <c r="Y250" s="363"/>
      <c r="Z250" s="363"/>
      <c r="AA250" s="363"/>
      <c r="AB250" s="363"/>
      <c r="AC250" s="363"/>
      <c r="AD250" s="363"/>
      <c r="AE250" s="363"/>
      <c r="AF250" s="363"/>
      <c r="AG250" s="363"/>
      <c r="AH250" s="363"/>
      <c r="AI250" s="363"/>
      <c r="AJ250" s="363"/>
      <c r="AK250" s="363"/>
    </row>
    <row r="251" spans="1:37" ht="13.5" customHeight="1">
      <c r="A251" s="5"/>
      <c r="B251" s="544"/>
      <c r="C251" s="547"/>
      <c r="D251" s="594"/>
      <c r="E251" s="594"/>
      <c r="F251" s="731"/>
      <c r="G251" s="638">
        <v>30</v>
      </c>
      <c r="H251" s="639" t="s">
        <v>516</v>
      </c>
      <c r="I251" s="758"/>
      <c r="J251" s="646"/>
      <c r="K251" s="647"/>
      <c r="L251" s="758"/>
      <c r="M251" s="582"/>
      <c r="N251" s="441"/>
      <c r="O251" s="465"/>
      <c r="P251" s="776"/>
      <c r="Q251" s="442"/>
      <c r="R251" s="657"/>
      <c r="S251" s="658"/>
      <c r="T251" s="659"/>
      <c r="U251" s="657"/>
      <c r="V251" s="658"/>
      <c r="W251" s="659"/>
      <c r="Y251" s="363"/>
      <c r="Z251" s="363"/>
      <c r="AA251" s="363"/>
      <c r="AB251" s="363"/>
      <c r="AC251" s="363"/>
      <c r="AD251" s="363"/>
      <c r="AE251" s="363"/>
      <c r="AF251" s="363"/>
      <c r="AG251" s="363"/>
      <c r="AH251" s="363"/>
      <c r="AI251" s="363"/>
      <c r="AJ251" s="363"/>
      <c r="AK251" s="363"/>
    </row>
    <row r="252" spans="1:37" ht="13.5" customHeight="1">
      <c r="A252" s="5"/>
      <c r="B252" s="542" t="s">
        <v>6</v>
      </c>
      <c r="C252" s="546">
        <f>C250+1</f>
        <v>40221</v>
      </c>
      <c r="D252" s="634"/>
      <c r="E252" s="634"/>
      <c r="F252" s="734"/>
      <c r="G252" s="636"/>
      <c r="H252" s="637"/>
      <c r="I252" s="757"/>
      <c r="J252" s="648"/>
      <c r="K252" s="645"/>
      <c r="L252" s="757"/>
      <c r="M252" s="584"/>
      <c r="N252" s="437"/>
      <c r="O252" s="464"/>
      <c r="P252" s="777"/>
      <c r="Q252" s="438"/>
      <c r="R252" s="652"/>
      <c r="S252" s="568"/>
      <c r="T252" s="653"/>
      <c r="U252" s="652"/>
      <c r="V252" s="568"/>
      <c r="W252" s="653"/>
      <c r="Y252" s="363"/>
      <c r="Z252" s="363"/>
      <c r="AA252" s="363"/>
      <c r="AB252" s="363"/>
      <c r="AC252" s="363"/>
      <c r="AD252" s="363"/>
      <c r="AE252" s="363"/>
      <c r="AF252" s="363"/>
      <c r="AG252" s="363"/>
      <c r="AH252" s="363"/>
      <c r="AI252" s="363"/>
      <c r="AJ252" s="363"/>
      <c r="AK252" s="363"/>
    </row>
    <row r="253" spans="1:37" ht="13.5" customHeight="1">
      <c r="A253" s="5"/>
      <c r="B253" s="544"/>
      <c r="C253" s="547"/>
      <c r="D253" s="594">
        <v>13</v>
      </c>
      <c r="E253" s="594"/>
      <c r="F253" s="731"/>
      <c r="G253" s="638"/>
      <c r="H253" s="639"/>
      <c r="I253" s="758"/>
      <c r="J253" s="646">
        <v>3.5</v>
      </c>
      <c r="K253" s="647"/>
      <c r="L253" s="758"/>
      <c r="M253" s="582"/>
      <c r="N253" s="441"/>
      <c r="O253" s="465"/>
      <c r="P253" s="776"/>
      <c r="Q253" s="442"/>
      <c r="R253" s="652"/>
      <c r="S253" s="568"/>
      <c r="T253" s="653"/>
      <c r="U253" s="652"/>
      <c r="V253" s="568"/>
      <c r="W253" s="653"/>
      <c r="Y253" s="363"/>
      <c r="Z253" s="363"/>
      <c r="AA253" s="363"/>
      <c r="AB253" s="363"/>
      <c r="AC253" s="363"/>
      <c r="AD253" s="363"/>
      <c r="AE253" s="363"/>
      <c r="AF253" s="363"/>
      <c r="AG253" s="363"/>
      <c r="AH253" s="363"/>
      <c r="AI253" s="363"/>
      <c r="AJ253" s="363"/>
      <c r="AK253" s="363"/>
    </row>
    <row r="254" spans="1:37" ht="13.5" customHeight="1">
      <c r="A254" s="7"/>
      <c r="B254" s="542" t="s">
        <v>7</v>
      </c>
      <c r="C254" s="546">
        <f>C252+1</f>
        <v>40222</v>
      </c>
      <c r="D254" s="634"/>
      <c r="E254" s="634"/>
      <c r="F254" s="734"/>
      <c r="G254" s="640">
        <v>90</v>
      </c>
      <c r="H254" s="641"/>
      <c r="I254" s="757"/>
      <c r="J254" s="648"/>
      <c r="K254" s="645"/>
      <c r="L254" s="757"/>
      <c r="M254" s="584"/>
      <c r="N254" s="437"/>
      <c r="O254" s="464"/>
      <c r="P254" s="777"/>
      <c r="Q254" s="438"/>
      <c r="R254" s="654"/>
      <c r="S254" s="655"/>
      <c r="T254" s="656"/>
      <c r="U254" s="654"/>
      <c r="V254" s="655"/>
      <c r="W254" s="656"/>
      <c r="Y254" s="363"/>
      <c r="Z254" s="363"/>
      <c r="AA254" s="363"/>
      <c r="AB254" s="363"/>
      <c r="AC254" s="363"/>
      <c r="AD254" s="363"/>
      <c r="AE254" s="363"/>
      <c r="AF254" s="363"/>
      <c r="AG254" s="363"/>
      <c r="AH254" s="363"/>
      <c r="AI254" s="363"/>
      <c r="AJ254" s="363"/>
      <c r="AK254" s="363"/>
    </row>
    <row r="255" spans="1:37" ht="13.5" customHeight="1">
      <c r="A255" s="7"/>
      <c r="B255" s="544"/>
      <c r="C255" s="547"/>
      <c r="D255" s="594"/>
      <c r="E255" s="594"/>
      <c r="F255" s="731"/>
      <c r="G255" s="642"/>
      <c r="H255" s="643"/>
      <c r="I255" s="758"/>
      <c r="J255" s="646"/>
      <c r="K255" s="647"/>
      <c r="L255" s="758"/>
      <c r="M255" s="582"/>
      <c r="N255" s="441"/>
      <c r="O255" s="465"/>
      <c r="P255" s="776"/>
      <c r="Q255" s="442"/>
      <c r="R255" s="657"/>
      <c r="S255" s="658"/>
      <c r="T255" s="659"/>
      <c r="U255" s="657"/>
      <c r="V255" s="658"/>
      <c r="W255" s="659"/>
      <c r="Y255" s="363"/>
      <c r="Z255" s="363"/>
      <c r="AA255" s="363"/>
      <c r="AB255" s="363"/>
      <c r="AC255" s="363"/>
      <c r="AD255" s="363"/>
      <c r="AE255" s="363"/>
      <c r="AF255" s="363"/>
      <c r="AG255" s="363"/>
      <c r="AH255" s="363"/>
      <c r="AI255" s="363"/>
      <c r="AJ255" s="363"/>
      <c r="AK255" s="363"/>
    </row>
    <row r="256" spans="1:37" ht="13.5" customHeight="1">
      <c r="A256" s="5"/>
      <c r="B256" s="542" t="s">
        <v>8</v>
      </c>
      <c r="C256" s="546">
        <f>C254+1</f>
        <v>40223</v>
      </c>
      <c r="D256" s="635"/>
      <c r="E256" s="635"/>
      <c r="F256" s="735"/>
      <c r="G256" s="636"/>
      <c r="H256" s="637"/>
      <c r="I256" s="759"/>
      <c r="J256" s="644"/>
      <c r="K256" s="649"/>
      <c r="L256" s="759"/>
      <c r="M256" s="577">
        <v>1</v>
      </c>
      <c r="N256" s="437"/>
      <c r="O256" s="464"/>
      <c r="P256" s="775"/>
      <c r="Q256" s="438"/>
      <c r="R256" s="652"/>
      <c r="S256" s="568"/>
      <c r="T256" s="653"/>
      <c r="U256" s="652"/>
      <c r="V256" s="660"/>
      <c r="W256" s="653"/>
      <c r="Y256" s="363"/>
      <c r="Z256" s="363"/>
      <c r="AA256" s="363"/>
      <c r="AB256" s="363"/>
      <c r="AC256" s="363"/>
      <c r="AD256" s="363"/>
      <c r="AE256" s="363"/>
      <c r="AF256" s="363"/>
      <c r="AG256" s="363"/>
      <c r="AH256" s="363"/>
      <c r="AI256" s="363"/>
      <c r="AJ256" s="363"/>
      <c r="AK256" s="363"/>
    </row>
    <row r="257" spans="1:37" ht="13.5" customHeight="1">
      <c r="A257" s="4" t="s">
        <v>32</v>
      </c>
      <c r="B257" s="542"/>
      <c r="C257" s="546"/>
      <c r="D257" s="568"/>
      <c r="E257" s="568"/>
      <c r="F257" s="736"/>
      <c r="G257" s="457"/>
      <c r="H257" s="456"/>
      <c r="I257" s="760"/>
      <c r="J257" s="650"/>
      <c r="K257" s="651"/>
      <c r="L257" s="760"/>
      <c r="M257" s="592"/>
      <c r="N257" s="458"/>
      <c r="O257" s="573"/>
      <c r="P257" s="778"/>
      <c r="Q257" s="442"/>
      <c r="R257" s="652"/>
      <c r="S257" s="568"/>
      <c r="T257" s="653"/>
      <c r="U257" s="652"/>
      <c r="V257" s="568"/>
      <c r="W257" s="653"/>
      <c r="Y257" s="363"/>
      <c r="Z257" s="363"/>
      <c r="AA257" s="363"/>
      <c r="AB257" s="363"/>
      <c r="AC257" s="363"/>
      <c r="AD257" s="363"/>
      <c r="AE257" s="363"/>
      <c r="AF257" s="363"/>
      <c r="AG257" s="363"/>
      <c r="AH257" s="363"/>
      <c r="AI257" s="363"/>
      <c r="AJ257" s="363"/>
      <c r="AK257" s="363"/>
    </row>
    <row r="258" spans="1:37" s="2" customFormat="1" ht="13.5" customHeight="1">
      <c r="A258" s="469">
        <f>+jaarplan!M19</f>
        <v>14.035714285714286</v>
      </c>
      <c r="B258" s="552"/>
      <c r="C258" s="553" t="s">
        <v>10</v>
      </c>
      <c r="D258" s="326">
        <f>+jaarplan!F19</f>
        <v>25</v>
      </c>
      <c r="E258" s="327"/>
      <c r="F258" s="737"/>
      <c r="G258" s="328">
        <f>+jaarplan!H19</f>
        <v>189</v>
      </c>
      <c r="H258" s="326"/>
      <c r="I258" s="761"/>
      <c r="J258" s="631">
        <f>+jaarplan!K19</f>
        <v>10.5</v>
      </c>
      <c r="K258" s="329"/>
      <c r="L258" s="761"/>
      <c r="M258" s="632">
        <f>+jaarplan!Z19</f>
        <v>2</v>
      </c>
      <c r="N258" s="330"/>
      <c r="O258" s="329"/>
      <c r="P258" s="779"/>
      <c r="Q258" s="331"/>
      <c r="R258" s="470"/>
      <c r="S258" s="471"/>
      <c r="T258" s="472"/>
      <c r="U258" s="470"/>
      <c r="V258" s="471"/>
      <c r="W258" s="472"/>
      <c r="X258" s="351" t="str">
        <f>+jaarplan!W19</f>
        <v>2X</v>
      </c>
      <c r="Y258" s="351" t="str">
        <f>+jaarplan!X19</f>
        <v>3,0h</v>
      </c>
      <c r="Z258" s="351" t="str">
        <f>+jaarplan!Y19</f>
        <v>3X</v>
      </c>
      <c r="AA258" s="351">
        <f>+jaarplan!Z19</f>
        <v>2</v>
      </c>
      <c r="AB258" s="402"/>
      <c r="AC258" s="402"/>
      <c r="AD258" s="402"/>
      <c r="AE258" s="402"/>
      <c r="AF258" s="402"/>
      <c r="AG258" s="402"/>
      <c r="AH258" s="402"/>
      <c r="AI258" s="402"/>
      <c r="AJ258" s="402"/>
      <c r="AK258" s="402"/>
    </row>
    <row r="259" spans="1:37" s="2" customFormat="1" ht="13.5" customHeight="1">
      <c r="A259" s="595">
        <f>+F259+I259+L259+P259</f>
        <v>0</v>
      </c>
      <c r="B259" s="544"/>
      <c r="C259" s="553" t="s">
        <v>30</v>
      </c>
      <c r="D259" s="334">
        <f>+SUM(D244:D257)</f>
        <v>25</v>
      </c>
      <c r="E259" s="333"/>
      <c r="F259" s="738">
        <f>+SUM(F244:F257)</f>
        <v>0</v>
      </c>
      <c r="G259" s="334">
        <f>+SUM(G244:G257)</f>
        <v>189</v>
      </c>
      <c r="H259" s="332"/>
      <c r="I259" s="596">
        <f>+SUM(I244:I257)</f>
        <v>0</v>
      </c>
      <c r="J259" s="335">
        <f>+SUM(J244:J257)</f>
        <v>10.5</v>
      </c>
      <c r="K259" s="572"/>
      <c r="L259" s="596">
        <f>+SUM(L244:L257)</f>
        <v>0</v>
      </c>
      <c r="M259" s="334">
        <f>SUM(M244:M257)</f>
        <v>2</v>
      </c>
      <c r="N259" s="35"/>
      <c r="O259" s="572"/>
      <c r="P259" s="774">
        <f>+SUM(P244:P257)</f>
        <v>0</v>
      </c>
      <c r="Q259" s="336"/>
      <c r="R259" s="473">
        <f aca="true" t="shared" si="14" ref="R259:W259">IF(ISERROR(AVERAGE(R244:R257)),0,AVERAGE(R244:R257))</f>
        <v>0</v>
      </c>
      <c r="S259" s="474">
        <f t="shared" si="14"/>
        <v>0</v>
      </c>
      <c r="T259" s="475">
        <f t="shared" si="14"/>
        <v>0</v>
      </c>
      <c r="U259" s="473">
        <f t="shared" si="14"/>
        <v>0</v>
      </c>
      <c r="V259" s="515">
        <f t="shared" si="14"/>
        <v>0</v>
      </c>
      <c r="W259" s="514">
        <f t="shared" si="14"/>
        <v>0</v>
      </c>
      <c r="X259" s="1"/>
      <c r="Y259" s="402"/>
      <c r="Z259" s="402"/>
      <c r="AA259" s="402"/>
      <c r="AB259" s="402"/>
      <c r="AC259" s="402"/>
      <c r="AD259" s="402"/>
      <c r="AE259" s="402"/>
      <c r="AF259" s="402"/>
      <c r="AG259" s="402"/>
      <c r="AH259" s="402"/>
      <c r="AI259" s="402"/>
      <c r="AJ259" s="402"/>
      <c r="AK259" s="402"/>
    </row>
    <row r="260" spans="1:37" ht="13.5" customHeight="1">
      <c r="A260" s="4">
        <v>17</v>
      </c>
      <c r="B260" s="542" t="s">
        <v>2</v>
      </c>
      <c r="C260" s="543">
        <f>C256+1</f>
        <v>40224</v>
      </c>
      <c r="D260" s="634"/>
      <c r="E260" s="634"/>
      <c r="F260" s="734"/>
      <c r="G260" s="636">
        <v>13</v>
      </c>
      <c r="H260" s="637"/>
      <c r="I260" s="757"/>
      <c r="J260" s="644"/>
      <c r="K260" s="645"/>
      <c r="L260" s="757"/>
      <c r="M260" s="577"/>
      <c r="N260" s="437"/>
      <c r="O260" s="464"/>
      <c r="P260" s="775"/>
      <c r="Q260" s="438"/>
      <c r="R260" s="347"/>
      <c r="S260" s="346"/>
      <c r="T260" s="349"/>
      <c r="U260" s="347"/>
      <c r="V260" s="346"/>
      <c r="W260" s="349"/>
      <c r="Y260" s="363"/>
      <c r="Z260" s="363"/>
      <c r="AA260" s="363"/>
      <c r="AB260" s="363"/>
      <c r="AC260" s="363"/>
      <c r="AD260" s="363"/>
      <c r="AE260" s="363"/>
      <c r="AF260" s="363"/>
      <c r="AG260" s="363"/>
      <c r="AH260" s="363"/>
      <c r="AI260" s="363"/>
      <c r="AJ260" s="363"/>
      <c r="AK260" s="363"/>
    </row>
    <row r="261" spans="1:37" ht="13.5" customHeight="1">
      <c r="A261" s="4"/>
      <c r="B261" s="544"/>
      <c r="C261" s="545"/>
      <c r="D261" s="594"/>
      <c r="E261" s="594"/>
      <c r="F261" s="731"/>
      <c r="G261" s="638"/>
      <c r="H261" s="639"/>
      <c r="I261" s="758"/>
      <c r="J261" s="646">
        <v>3.5</v>
      </c>
      <c r="K261" s="647"/>
      <c r="L261" s="758"/>
      <c r="M261" s="582"/>
      <c r="N261" s="441"/>
      <c r="O261" s="465"/>
      <c r="P261" s="776"/>
      <c r="Q261" s="442"/>
      <c r="R261" s="652"/>
      <c r="S261" s="568"/>
      <c r="T261" s="653"/>
      <c r="U261" s="652"/>
      <c r="V261" s="568"/>
      <c r="W261" s="653"/>
      <c r="Y261" s="363"/>
      <c r="Z261" s="363"/>
      <c r="AA261" s="363"/>
      <c r="AB261" s="363"/>
      <c r="AC261" s="363"/>
      <c r="AD261" s="363"/>
      <c r="AE261" s="363"/>
      <c r="AF261" s="363"/>
      <c r="AG261" s="363"/>
      <c r="AH261" s="363"/>
      <c r="AI261" s="363"/>
      <c r="AJ261" s="363"/>
      <c r="AK261" s="363"/>
    </row>
    <row r="262" spans="1:37" ht="13.5" customHeight="1">
      <c r="A262" s="5"/>
      <c r="B262" s="542" t="s">
        <v>3</v>
      </c>
      <c r="C262" s="546">
        <f>C260+1</f>
        <v>40225</v>
      </c>
      <c r="D262" s="634">
        <v>12</v>
      </c>
      <c r="E262" s="634"/>
      <c r="F262" s="734"/>
      <c r="G262" s="636">
        <v>13</v>
      </c>
      <c r="H262" s="637"/>
      <c r="I262" s="757"/>
      <c r="J262" s="648"/>
      <c r="K262" s="645"/>
      <c r="L262" s="757"/>
      <c r="M262" s="584"/>
      <c r="N262" s="437"/>
      <c r="O262" s="464"/>
      <c r="P262" s="777"/>
      <c r="Q262" s="438" t="s">
        <v>533</v>
      </c>
      <c r="R262" s="654"/>
      <c r="S262" s="655"/>
      <c r="T262" s="656"/>
      <c r="U262" s="654"/>
      <c r="V262" s="655"/>
      <c r="W262" s="656"/>
      <c r="Y262" s="363"/>
      <c r="Z262" s="363"/>
      <c r="AA262" s="363"/>
      <c r="AB262" s="363"/>
      <c r="AC262" s="363"/>
      <c r="AD262" s="363"/>
      <c r="AE262" s="363"/>
      <c r="AF262" s="363"/>
      <c r="AG262" s="363"/>
      <c r="AH262" s="363"/>
      <c r="AI262" s="363"/>
      <c r="AJ262" s="363"/>
      <c r="AK262" s="363"/>
    </row>
    <row r="263" spans="1:37" ht="13.5" customHeight="1">
      <c r="A263" s="5" t="s">
        <v>31</v>
      </c>
      <c r="B263" s="544"/>
      <c r="C263" s="547"/>
      <c r="D263" s="594"/>
      <c r="E263" s="594"/>
      <c r="F263" s="731"/>
      <c r="G263" s="638"/>
      <c r="H263" s="639"/>
      <c r="I263" s="758"/>
      <c r="J263" s="646"/>
      <c r="K263" s="647"/>
      <c r="L263" s="758"/>
      <c r="M263" s="582"/>
      <c r="N263" s="441"/>
      <c r="O263" s="465"/>
      <c r="P263" s="776"/>
      <c r="Q263" s="442"/>
      <c r="R263" s="657"/>
      <c r="S263" s="658"/>
      <c r="T263" s="659"/>
      <c r="U263" s="657"/>
      <c r="V263" s="658"/>
      <c r="W263" s="659"/>
      <c r="Y263" s="363"/>
      <c r="Z263" s="363"/>
      <c r="AA263" s="363"/>
      <c r="AB263" s="363"/>
      <c r="AC263" s="363"/>
      <c r="AD263" s="363"/>
      <c r="AE263" s="363"/>
      <c r="AF263" s="363"/>
      <c r="AG263" s="363"/>
      <c r="AH263" s="363"/>
      <c r="AI263" s="363"/>
      <c r="AJ263" s="363"/>
      <c r="AK263" s="363"/>
    </row>
    <row r="264" spans="1:37" ht="13.5" customHeight="1">
      <c r="A264" s="5"/>
      <c r="B264" s="542" t="s">
        <v>4</v>
      </c>
      <c r="C264" s="546">
        <f>C262+1</f>
        <v>40226</v>
      </c>
      <c r="D264" s="634"/>
      <c r="E264" s="634"/>
      <c r="F264" s="734"/>
      <c r="G264" s="636">
        <v>20</v>
      </c>
      <c r="H264" s="637"/>
      <c r="I264" s="757"/>
      <c r="J264" s="648"/>
      <c r="K264" s="645"/>
      <c r="L264" s="757"/>
      <c r="M264" s="584"/>
      <c r="N264" s="437"/>
      <c r="O264" s="464"/>
      <c r="P264" s="777"/>
      <c r="Q264" s="438"/>
      <c r="R264" s="652"/>
      <c r="S264" s="568"/>
      <c r="T264" s="653"/>
      <c r="U264" s="652"/>
      <c r="V264" s="568"/>
      <c r="W264" s="653"/>
      <c r="Y264" s="363"/>
      <c r="Z264" s="363"/>
      <c r="AA264" s="363"/>
      <c r="AB264" s="363"/>
      <c r="AC264" s="363"/>
      <c r="AD264" s="363"/>
      <c r="AE264" s="363"/>
      <c r="AF264" s="363"/>
      <c r="AG264" s="363"/>
      <c r="AH264" s="363"/>
      <c r="AI264" s="363"/>
      <c r="AJ264" s="363"/>
      <c r="AK264" s="363"/>
    </row>
    <row r="265" spans="1:37" ht="13.5" customHeight="1">
      <c r="A265" s="5"/>
      <c r="B265" s="544"/>
      <c r="C265" s="547"/>
      <c r="D265" s="594"/>
      <c r="E265" s="594"/>
      <c r="F265" s="731"/>
      <c r="G265" s="638"/>
      <c r="H265" s="639"/>
      <c r="I265" s="758"/>
      <c r="J265" s="646">
        <v>3.5</v>
      </c>
      <c r="K265" s="647"/>
      <c r="L265" s="758"/>
      <c r="M265" s="582"/>
      <c r="N265" s="441"/>
      <c r="O265" s="465"/>
      <c r="P265" s="776"/>
      <c r="Q265" s="442"/>
      <c r="R265" s="652"/>
      <c r="S265" s="568"/>
      <c r="T265" s="653"/>
      <c r="U265" s="652"/>
      <c r="V265" s="568"/>
      <c r="W265" s="653"/>
      <c r="Y265" s="363"/>
      <c r="Z265" s="363"/>
      <c r="AA265" s="363"/>
      <c r="AB265" s="363"/>
      <c r="AC265" s="363"/>
      <c r="AD265" s="363"/>
      <c r="AE265" s="363"/>
      <c r="AF265" s="363"/>
      <c r="AG265" s="363"/>
      <c r="AH265" s="363"/>
      <c r="AI265" s="363"/>
      <c r="AJ265" s="363"/>
      <c r="AK265" s="363"/>
    </row>
    <row r="266" spans="1:37" ht="13.5" customHeight="1">
      <c r="A266" s="5"/>
      <c r="B266" s="542" t="s">
        <v>5</v>
      </c>
      <c r="C266" s="546">
        <f>C264+1</f>
        <v>40227</v>
      </c>
      <c r="D266" s="634"/>
      <c r="E266" s="634"/>
      <c r="F266" s="734"/>
      <c r="G266" s="636">
        <v>13</v>
      </c>
      <c r="H266" s="637"/>
      <c r="I266" s="757"/>
      <c r="J266" s="648"/>
      <c r="K266" s="645"/>
      <c r="L266" s="757"/>
      <c r="M266" s="584"/>
      <c r="N266" s="437"/>
      <c r="O266" s="464"/>
      <c r="P266" s="777"/>
      <c r="Q266" s="438"/>
      <c r="R266" s="654"/>
      <c r="S266" s="655"/>
      <c r="T266" s="656"/>
      <c r="U266" s="654"/>
      <c r="V266" s="655"/>
      <c r="W266" s="656"/>
      <c r="Y266" s="363"/>
      <c r="Z266" s="363"/>
      <c r="AA266" s="363"/>
      <c r="AB266" s="363"/>
      <c r="AC266" s="363"/>
      <c r="AD266" s="363"/>
      <c r="AE266" s="363"/>
      <c r="AF266" s="363"/>
      <c r="AG266" s="363"/>
      <c r="AH266" s="363"/>
      <c r="AI266" s="363"/>
      <c r="AJ266" s="363"/>
      <c r="AK266" s="363"/>
    </row>
    <row r="267" spans="1:37" ht="13.5" customHeight="1">
      <c r="A267" s="5" t="str">
        <f>+jaarplan!E20</f>
        <v>swim</v>
      </c>
      <c r="B267" s="548"/>
      <c r="C267" s="547"/>
      <c r="D267" s="594"/>
      <c r="E267" s="594"/>
      <c r="F267" s="731"/>
      <c r="G267" s="638">
        <v>30</v>
      </c>
      <c r="H267" s="639" t="s">
        <v>516</v>
      </c>
      <c r="I267" s="758"/>
      <c r="J267" s="646"/>
      <c r="K267" s="647"/>
      <c r="L267" s="758"/>
      <c r="M267" s="582">
        <v>1</v>
      </c>
      <c r="N267" s="441"/>
      <c r="O267" s="465"/>
      <c r="P267" s="776"/>
      <c r="Q267" s="442"/>
      <c r="R267" s="657"/>
      <c r="S267" s="658"/>
      <c r="T267" s="659"/>
      <c r="U267" s="657"/>
      <c r="V267" s="658"/>
      <c r="W267" s="659"/>
      <c r="Y267" s="363"/>
      <c r="Z267" s="363"/>
      <c r="AA267" s="363"/>
      <c r="AB267" s="363"/>
      <c r="AC267" s="363"/>
      <c r="AD267" s="363"/>
      <c r="AE267" s="363"/>
      <c r="AF267" s="363"/>
      <c r="AG267" s="363"/>
      <c r="AH267" s="363"/>
      <c r="AI267" s="363"/>
      <c r="AJ267" s="363"/>
      <c r="AK267" s="363"/>
    </row>
    <row r="268" spans="1:37" ht="13.5" customHeight="1">
      <c r="A268" s="5"/>
      <c r="B268" s="542" t="s">
        <v>6</v>
      </c>
      <c r="C268" s="546">
        <f>C266+1</f>
        <v>40228</v>
      </c>
      <c r="D268" s="634">
        <v>13</v>
      </c>
      <c r="E268" s="634"/>
      <c r="F268" s="734"/>
      <c r="G268" s="636"/>
      <c r="H268" s="637"/>
      <c r="I268" s="757"/>
      <c r="J268" s="648"/>
      <c r="K268" s="645"/>
      <c r="L268" s="757"/>
      <c r="M268" s="584"/>
      <c r="N268" s="437"/>
      <c r="O268" s="464"/>
      <c r="P268" s="777"/>
      <c r="Q268" s="438"/>
      <c r="R268" s="652"/>
      <c r="S268" s="568"/>
      <c r="T268" s="653"/>
      <c r="U268" s="652"/>
      <c r="V268" s="568"/>
      <c r="W268" s="653"/>
      <c r="Y268" s="363"/>
      <c r="Z268" s="363"/>
      <c r="AA268" s="363"/>
      <c r="AB268" s="363"/>
      <c r="AC268" s="363"/>
      <c r="AD268" s="363"/>
      <c r="AE268" s="363"/>
      <c r="AF268" s="363"/>
      <c r="AG268" s="363"/>
      <c r="AH268" s="363"/>
      <c r="AI268" s="363"/>
      <c r="AJ268" s="363"/>
      <c r="AK268" s="363"/>
    </row>
    <row r="269" spans="1:37" ht="13.5" customHeight="1">
      <c r="A269" s="5"/>
      <c r="B269" s="544"/>
      <c r="C269" s="547"/>
      <c r="D269" s="594"/>
      <c r="E269" s="594"/>
      <c r="F269" s="731"/>
      <c r="G269" s="638"/>
      <c r="H269" s="639"/>
      <c r="I269" s="758"/>
      <c r="J269" s="646">
        <v>3.5</v>
      </c>
      <c r="K269" s="647"/>
      <c r="L269" s="758"/>
      <c r="M269" s="582"/>
      <c r="N269" s="441"/>
      <c r="O269" s="465"/>
      <c r="P269" s="776"/>
      <c r="Q269" s="442"/>
      <c r="R269" s="652"/>
      <c r="S269" s="568"/>
      <c r="T269" s="653"/>
      <c r="U269" s="652"/>
      <c r="V269" s="568"/>
      <c r="W269" s="653"/>
      <c r="Y269" s="363"/>
      <c r="Z269" s="363"/>
      <c r="AA269" s="363"/>
      <c r="AB269" s="363"/>
      <c r="AC269" s="363"/>
      <c r="AD269" s="363"/>
      <c r="AE269" s="363"/>
      <c r="AF269" s="363"/>
      <c r="AG269" s="363"/>
      <c r="AH269" s="363"/>
      <c r="AI269" s="363"/>
      <c r="AJ269" s="363"/>
      <c r="AK269" s="363"/>
    </row>
    <row r="270" spans="1:37" ht="13.5" customHeight="1">
      <c r="A270" s="7"/>
      <c r="B270" s="542" t="s">
        <v>7</v>
      </c>
      <c r="C270" s="546">
        <f>C268+1</f>
        <v>40229</v>
      </c>
      <c r="D270" s="634"/>
      <c r="E270" s="634"/>
      <c r="F270" s="734"/>
      <c r="G270" s="640">
        <v>90</v>
      </c>
      <c r="H270" s="641"/>
      <c r="I270" s="757"/>
      <c r="J270" s="648">
        <v>3.5</v>
      </c>
      <c r="K270" s="645"/>
      <c r="L270" s="757"/>
      <c r="M270" s="584"/>
      <c r="N270" s="437"/>
      <c r="O270" s="464"/>
      <c r="P270" s="777"/>
      <c r="Q270" s="438"/>
      <c r="R270" s="654"/>
      <c r="S270" s="655"/>
      <c r="T270" s="656"/>
      <c r="U270" s="654"/>
      <c r="V270" s="655"/>
      <c r="W270" s="656"/>
      <c r="Y270" s="363"/>
      <c r="Z270" s="363"/>
      <c r="AA270" s="363"/>
      <c r="AB270" s="363"/>
      <c r="AC270" s="363"/>
      <c r="AD270" s="363"/>
      <c r="AE270" s="363"/>
      <c r="AF270" s="363"/>
      <c r="AG270" s="363"/>
      <c r="AH270" s="363"/>
      <c r="AI270" s="363"/>
      <c r="AJ270" s="363"/>
      <c r="AK270" s="363"/>
    </row>
    <row r="271" spans="1:37" ht="13.5" customHeight="1">
      <c r="A271" s="7"/>
      <c r="B271" s="544"/>
      <c r="C271" s="547"/>
      <c r="D271" s="594"/>
      <c r="E271" s="594"/>
      <c r="F271" s="731"/>
      <c r="G271" s="642"/>
      <c r="H271" s="643"/>
      <c r="I271" s="758"/>
      <c r="J271" s="646"/>
      <c r="K271" s="647"/>
      <c r="L271" s="758"/>
      <c r="M271" s="582"/>
      <c r="N271" s="441"/>
      <c r="O271" s="465"/>
      <c r="P271" s="776"/>
      <c r="Q271" s="442"/>
      <c r="R271" s="657"/>
      <c r="S271" s="658"/>
      <c r="T271" s="659"/>
      <c r="U271" s="657"/>
      <c r="V271" s="658"/>
      <c r="W271" s="659"/>
      <c r="Y271" s="363"/>
      <c r="Z271" s="363"/>
      <c r="AA271" s="363"/>
      <c r="AB271" s="363"/>
      <c r="AC271" s="363"/>
      <c r="AD271" s="363"/>
      <c r="AE271" s="363"/>
      <c r="AF271" s="363"/>
      <c r="AG271" s="363"/>
      <c r="AH271" s="363"/>
      <c r="AI271" s="363"/>
      <c r="AJ271" s="363"/>
      <c r="AK271" s="363"/>
    </row>
    <row r="272" spans="1:37" ht="13.5" customHeight="1">
      <c r="A272" s="5"/>
      <c r="B272" s="542" t="s">
        <v>8</v>
      </c>
      <c r="C272" s="546">
        <f>C270+1</f>
        <v>40230</v>
      </c>
      <c r="D272" s="635">
        <v>15</v>
      </c>
      <c r="E272" s="635"/>
      <c r="F272" s="735"/>
      <c r="G272" s="636"/>
      <c r="H272" s="637"/>
      <c r="I272" s="759"/>
      <c r="J272" s="644"/>
      <c r="K272" s="649"/>
      <c r="L272" s="759"/>
      <c r="M272" s="577"/>
      <c r="N272" s="437"/>
      <c r="O272" s="464"/>
      <c r="P272" s="775"/>
      <c r="Q272" s="438"/>
      <c r="R272" s="652"/>
      <c r="S272" s="568"/>
      <c r="T272" s="653"/>
      <c r="U272" s="652"/>
      <c r="V272" s="660"/>
      <c r="W272" s="653"/>
      <c r="Y272" s="363"/>
      <c r="Z272" s="363"/>
      <c r="AA272" s="363"/>
      <c r="AB272" s="363"/>
      <c r="AC272" s="363"/>
      <c r="AD272" s="363"/>
      <c r="AE272" s="363"/>
      <c r="AF272" s="363"/>
      <c r="AG272" s="363"/>
      <c r="AH272" s="363"/>
      <c r="AI272" s="363"/>
      <c r="AJ272" s="363"/>
      <c r="AK272" s="363"/>
    </row>
    <row r="273" spans="1:37" ht="13.5" customHeight="1">
      <c r="A273" s="4" t="s">
        <v>32</v>
      </c>
      <c r="B273" s="542"/>
      <c r="C273" s="546"/>
      <c r="D273" s="568"/>
      <c r="E273" s="568"/>
      <c r="F273" s="736"/>
      <c r="G273" s="457"/>
      <c r="H273" s="456"/>
      <c r="I273" s="760"/>
      <c r="J273" s="650"/>
      <c r="K273" s="651"/>
      <c r="L273" s="760"/>
      <c r="M273" s="592"/>
      <c r="N273" s="458"/>
      <c r="O273" s="573"/>
      <c r="P273" s="778"/>
      <c r="Q273" s="442"/>
      <c r="R273" s="652"/>
      <c r="S273" s="568"/>
      <c r="T273" s="653"/>
      <c r="U273" s="652"/>
      <c r="V273" s="568"/>
      <c r="W273" s="653"/>
      <c r="Y273" s="363"/>
      <c r="Z273" s="363"/>
      <c r="AA273" s="363"/>
      <c r="AB273" s="363"/>
      <c r="AC273" s="363"/>
      <c r="AD273" s="363"/>
      <c r="AE273" s="363"/>
      <c r="AF273" s="363"/>
      <c r="AG273" s="363"/>
      <c r="AH273" s="363"/>
      <c r="AI273" s="363"/>
      <c r="AJ273" s="363"/>
      <c r="AK273" s="363"/>
    </row>
    <row r="274" spans="1:37" s="2" customFormat="1" ht="13.5" customHeight="1">
      <c r="A274" s="469">
        <f>+jaarplan!M20</f>
        <v>14.916666666666668</v>
      </c>
      <c r="B274" s="549"/>
      <c r="C274" s="550" t="s">
        <v>10</v>
      </c>
      <c r="D274" s="326">
        <f>+jaarplan!F20</f>
        <v>40</v>
      </c>
      <c r="E274" s="327"/>
      <c r="F274" s="737"/>
      <c r="G274" s="328">
        <f>+jaarplan!H20</f>
        <v>179</v>
      </c>
      <c r="H274" s="326"/>
      <c r="I274" s="756"/>
      <c r="J274" s="329">
        <f>+jaarplan!K20</f>
        <v>14</v>
      </c>
      <c r="K274" s="329"/>
      <c r="L274" s="765"/>
      <c r="M274" s="574">
        <f>+jaarplan!Z20</f>
        <v>1</v>
      </c>
      <c r="N274" s="330"/>
      <c r="O274" s="329"/>
      <c r="P274" s="773"/>
      <c r="Q274" s="331"/>
      <c r="R274" s="470"/>
      <c r="S274" s="471"/>
      <c r="T274" s="472"/>
      <c r="U274" s="470"/>
      <c r="V274" s="471"/>
      <c r="W274" s="472"/>
      <c r="X274" s="351" t="str">
        <f>+jaarplan!W20</f>
        <v>3x</v>
      </c>
      <c r="Y274" s="351" t="str">
        <f>+jaarplan!X20</f>
        <v>2,5h</v>
      </c>
      <c r="Z274" s="351" t="str">
        <f>+jaarplan!Y20</f>
        <v>4X</v>
      </c>
      <c r="AA274" s="351">
        <f>+jaarplan!Z20</f>
        <v>1</v>
      </c>
      <c r="AB274" s="402"/>
      <c r="AC274" s="402"/>
      <c r="AD274" s="402"/>
      <c r="AE274" s="402"/>
      <c r="AF274" s="402"/>
      <c r="AG274" s="402"/>
      <c r="AH274" s="402"/>
      <c r="AI274" s="402"/>
      <c r="AJ274" s="402"/>
      <c r="AK274" s="402"/>
    </row>
    <row r="275" spans="1:37" s="2" customFormat="1" ht="13.5" customHeight="1">
      <c r="A275" s="595">
        <f>+F275+I275+L275+P275</f>
        <v>0</v>
      </c>
      <c r="B275" s="544"/>
      <c r="C275" s="551" t="s">
        <v>30</v>
      </c>
      <c r="D275" s="334">
        <f>+SUM(D260:D273)</f>
        <v>40</v>
      </c>
      <c r="E275" s="333"/>
      <c r="F275" s="738">
        <f>+SUM(F260:F273)</f>
        <v>0</v>
      </c>
      <c r="G275" s="334">
        <f>+SUM(G260:G273)</f>
        <v>179</v>
      </c>
      <c r="H275" s="332"/>
      <c r="I275" s="596">
        <f>+SUM(I260:I273)</f>
        <v>0</v>
      </c>
      <c r="J275" s="335">
        <f>+SUM(J260:J273)</f>
        <v>14</v>
      </c>
      <c r="K275" s="572"/>
      <c r="L275" s="596">
        <f>+SUM(L260:L273)</f>
        <v>0</v>
      </c>
      <c r="M275" s="334">
        <f>SUM(M260:M273)</f>
        <v>1</v>
      </c>
      <c r="N275" s="35"/>
      <c r="O275" s="572"/>
      <c r="P275" s="774">
        <f>+SUM(P260:P273)</f>
        <v>0</v>
      </c>
      <c r="Q275" s="336"/>
      <c r="R275" s="473">
        <f aca="true" t="shared" si="15" ref="R275:W275">IF(ISERROR(AVERAGE(R260:R273)),0,AVERAGE(R260:R273))</f>
        <v>0</v>
      </c>
      <c r="S275" s="474">
        <f t="shared" si="15"/>
        <v>0</v>
      </c>
      <c r="T275" s="475">
        <f t="shared" si="15"/>
        <v>0</v>
      </c>
      <c r="U275" s="473">
        <f t="shared" si="15"/>
        <v>0</v>
      </c>
      <c r="V275" s="515">
        <f t="shared" si="15"/>
        <v>0</v>
      </c>
      <c r="W275" s="514">
        <f t="shared" si="15"/>
        <v>0</v>
      </c>
      <c r="X275" s="1"/>
      <c r="Y275" s="402"/>
      <c r="Z275" s="402"/>
      <c r="AA275" s="402"/>
      <c r="AB275" s="402"/>
      <c r="AC275" s="402"/>
      <c r="AD275" s="402"/>
      <c r="AE275" s="402"/>
      <c r="AF275" s="402"/>
      <c r="AG275" s="402"/>
      <c r="AH275" s="402"/>
      <c r="AI275" s="402"/>
      <c r="AJ275" s="402"/>
      <c r="AK275" s="402"/>
    </row>
    <row r="276" spans="1:37" ht="13.5" customHeight="1">
      <c r="A276" s="4">
        <v>18</v>
      </c>
      <c r="B276" s="542" t="s">
        <v>2</v>
      </c>
      <c r="C276" s="543">
        <f>C272+1</f>
        <v>40231</v>
      </c>
      <c r="D276" s="634"/>
      <c r="E276" s="634"/>
      <c r="F276" s="734"/>
      <c r="G276" s="636"/>
      <c r="H276" s="637"/>
      <c r="I276" s="757"/>
      <c r="J276" s="644"/>
      <c r="K276" s="645"/>
      <c r="L276" s="757"/>
      <c r="M276" s="577"/>
      <c r="N276" s="437"/>
      <c r="O276" s="464"/>
      <c r="P276" s="775"/>
      <c r="Q276" s="438"/>
      <c r="R276" s="347"/>
      <c r="S276" s="346"/>
      <c r="T276" s="349"/>
      <c r="U276" s="347"/>
      <c r="V276" s="346"/>
      <c r="W276" s="349"/>
      <c r="Y276" s="363"/>
      <c r="Z276" s="363"/>
      <c r="AA276" s="363"/>
      <c r="AB276" s="363"/>
      <c r="AC276" s="363"/>
      <c r="AD276" s="363"/>
      <c r="AE276" s="363"/>
      <c r="AF276" s="363"/>
      <c r="AG276" s="363"/>
      <c r="AH276" s="363"/>
      <c r="AI276" s="363"/>
      <c r="AJ276" s="363"/>
      <c r="AK276" s="363"/>
    </row>
    <row r="277" spans="1:37" ht="13.5" customHeight="1">
      <c r="A277" s="4"/>
      <c r="B277" s="544"/>
      <c r="C277" s="545"/>
      <c r="D277" s="594"/>
      <c r="E277" s="594"/>
      <c r="F277" s="731"/>
      <c r="G277" s="638"/>
      <c r="H277" s="639"/>
      <c r="I277" s="758"/>
      <c r="J277" s="646"/>
      <c r="K277" s="647"/>
      <c r="L277" s="758"/>
      <c r="M277" s="582"/>
      <c r="N277" s="441"/>
      <c r="O277" s="465"/>
      <c r="P277" s="776"/>
      <c r="Q277" s="442"/>
      <c r="R277" s="652"/>
      <c r="S277" s="568"/>
      <c r="T277" s="653"/>
      <c r="U277" s="652"/>
      <c r="V277" s="568"/>
      <c r="W277" s="653"/>
      <c r="Y277" s="363"/>
      <c r="Z277" s="363"/>
      <c r="AA277" s="363"/>
      <c r="AB277" s="363"/>
      <c r="AC277" s="363"/>
      <c r="AD277" s="363"/>
      <c r="AE277" s="363"/>
      <c r="AF277" s="363"/>
      <c r="AG277" s="363"/>
      <c r="AH277" s="363"/>
      <c r="AI277" s="363"/>
      <c r="AJ277" s="363"/>
      <c r="AK277" s="363"/>
    </row>
    <row r="278" spans="1:37" ht="13.5" customHeight="1">
      <c r="A278" s="5"/>
      <c r="B278" s="542" t="s">
        <v>3</v>
      </c>
      <c r="C278" s="546">
        <f>C276+1</f>
        <v>40232</v>
      </c>
      <c r="D278" s="634"/>
      <c r="E278" s="634"/>
      <c r="F278" s="734"/>
      <c r="G278" s="636">
        <v>13</v>
      </c>
      <c r="H278" s="637"/>
      <c r="I278" s="757"/>
      <c r="J278" s="648"/>
      <c r="K278" s="645"/>
      <c r="L278" s="757"/>
      <c r="M278" s="584"/>
      <c r="N278" s="437"/>
      <c r="O278" s="464"/>
      <c r="P278" s="777"/>
      <c r="Q278" s="438"/>
      <c r="R278" s="654"/>
      <c r="S278" s="655"/>
      <c r="T278" s="656"/>
      <c r="U278" s="654"/>
      <c r="V278" s="655"/>
      <c r="W278" s="656"/>
      <c r="Y278" s="363"/>
      <c r="Z278" s="363"/>
      <c r="AA278" s="363"/>
      <c r="AB278" s="363"/>
      <c r="AC278" s="363"/>
      <c r="AD278" s="363"/>
      <c r="AE278" s="363"/>
      <c r="AF278" s="363"/>
      <c r="AG278" s="363"/>
      <c r="AH278" s="363"/>
      <c r="AI278" s="363"/>
      <c r="AJ278" s="363"/>
      <c r="AK278" s="363"/>
    </row>
    <row r="279" spans="1:37" ht="13.5" customHeight="1">
      <c r="A279" s="5" t="s">
        <v>31</v>
      </c>
      <c r="B279" s="544"/>
      <c r="C279" s="547"/>
      <c r="D279" s="594">
        <v>10</v>
      </c>
      <c r="E279" s="594"/>
      <c r="F279" s="731"/>
      <c r="G279" s="638"/>
      <c r="H279" s="639"/>
      <c r="I279" s="758"/>
      <c r="J279" s="646"/>
      <c r="K279" s="647"/>
      <c r="L279" s="758"/>
      <c r="M279" s="582"/>
      <c r="N279" s="441"/>
      <c r="O279" s="465"/>
      <c r="P279" s="776"/>
      <c r="Q279" s="442"/>
      <c r="R279" s="657"/>
      <c r="S279" s="658"/>
      <c r="T279" s="659"/>
      <c r="U279" s="657"/>
      <c r="V279" s="658"/>
      <c r="W279" s="659"/>
      <c r="Y279" s="363"/>
      <c r="Z279" s="363"/>
      <c r="AA279" s="363"/>
      <c r="AB279" s="363"/>
      <c r="AC279" s="363"/>
      <c r="AD279" s="363"/>
      <c r="AE279" s="363"/>
      <c r="AF279" s="363"/>
      <c r="AG279" s="363"/>
      <c r="AH279" s="363"/>
      <c r="AI279" s="363"/>
      <c r="AJ279" s="363"/>
      <c r="AK279" s="363"/>
    </row>
    <row r="280" spans="1:37" ht="13.5" customHeight="1">
      <c r="A280" s="5"/>
      <c r="B280" s="542" t="s">
        <v>4</v>
      </c>
      <c r="C280" s="546">
        <f>C278+1</f>
        <v>40233</v>
      </c>
      <c r="D280" s="634"/>
      <c r="E280" s="634"/>
      <c r="F280" s="734"/>
      <c r="G280" s="636">
        <v>13</v>
      </c>
      <c r="H280" s="637"/>
      <c r="I280" s="757"/>
      <c r="J280" s="648"/>
      <c r="K280" s="645"/>
      <c r="L280" s="757"/>
      <c r="M280" s="584"/>
      <c r="N280" s="437"/>
      <c r="O280" s="464"/>
      <c r="P280" s="777"/>
      <c r="Q280" s="438"/>
      <c r="R280" s="652"/>
      <c r="S280" s="568"/>
      <c r="T280" s="653"/>
      <c r="U280" s="652"/>
      <c r="V280" s="568"/>
      <c r="W280" s="653"/>
      <c r="Y280" s="363"/>
      <c r="Z280" s="363"/>
      <c r="AA280" s="363"/>
      <c r="AB280" s="363"/>
      <c r="AC280" s="363"/>
      <c r="AD280" s="363"/>
      <c r="AE280" s="363"/>
      <c r="AF280" s="363"/>
      <c r="AG280" s="363"/>
      <c r="AH280" s="363"/>
      <c r="AI280" s="363"/>
      <c r="AJ280" s="363"/>
      <c r="AK280" s="363"/>
    </row>
    <row r="281" spans="1:37" ht="13.5" customHeight="1">
      <c r="A281" s="5"/>
      <c r="B281" s="544"/>
      <c r="C281" s="547"/>
      <c r="D281" s="594"/>
      <c r="E281" s="594"/>
      <c r="F281" s="731"/>
      <c r="G281" s="638"/>
      <c r="H281" s="639"/>
      <c r="I281" s="758"/>
      <c r="J281" s="646">
        <v>3</v>
      </c>
      <c r="K281" s="647"/>
      <c r="L281" s="758"/>
      <c r="M281" s="582"/>
      <c r="N281" s="441"/>
      <c r="O281" s="465"/>
      <c r="P281" s="776"/>
      <c r="Q281" s="442"/>
      <c r="R281" s="652"/>
      <c r="S281" s="568"/>
      <c r="T281" s="653"/>
      <c r="U281" s="652"/>
      <c r="V281" s="568"/>
      <c r="W281" s="653"/>
      <c r="Y281" s="363"/>
      <c r="Z281" s="363"/>
      <c r="AA281" s="363"/>
      <c r="AB281" s="363"/>
      <c r="AC281" s="363"/>
      <c r="AD281" s="363"/>
      <c r="AE281" s="363"/>
      <c r="AF281" s="363"/>
      <c r="AG281" s="363"/>
      <c r="AH281" s="363"/>
      <c r="AI281" s="363"/>
      <c r="AJ281" s="363"/>
      <c r="AK281" s="363"/>
    </row>
    <row r="282" spans="1:37" ht="13.5" customHeight="1">
      <c r="A282" s="5"/>
      <c r="B282" s="542" t="s">
        <v>5</v>
      </c>
      <c r="C282" s="546">
        <f>C280+1</f>
        <v>40234</v>
      </c>
      <c r="D282" s="634"/>
      <c r="E282" s="634"/>
      <c r="F282" s="734"/>
      <c r="G282" s="636">
        <v>30</v>
      </c>
      <c r="H282" s="637"/>
      <c r="I282" s="757"/>
      <c r="J282" s="648"/>
      <c r="K282" s="645"/>
      <c r="L282" s="757"/>
      <c r="M282" s="584"/>
      <c r="N282" s="437"/>
      <c r="O282" s="464"/>
      <c r="P282" s="777"/>
      <c r="Q282" s="438"/>
      <c r="R282" s="654"/>
      <c r="S282" s="655"/>
      <c r="T282" s="656"/>
      <c r="U282" s="654"/>
      <c r="V282" s="655"/>
      <c r="W282" s="656"/>
      <c r="Y282" s="363"/>
      <c r="Z282" s="363"/>
      <c r="AA282" s="363"/>
      <c r="AB282" s="363"/>
      <c r="AC282" s="363"/>
      <c r="AD282" s="363"/>
      <c r="AE282" s="363"/>
      <c r="AF282" s="363"/>
      <c r="AG282" s="363"/>
      <c r="AH282" s="363"/>
      <c r="AI282" s="363"/>
      <c r="AJ282" s="363"/>
      <c r="AK282" s="363"/>
    </row>
    <row r="283" spans="1:37" ht="13.5" customHeight="1">
      <c r="A283" s="5" t="str">
        <f>+jaarplan!E21</f>
        <v>RUST</v>
      </c>
      <c r="B283" s="544"/>
      <c r="C283" s="547"/>
      <c r="D283" s="594"/>
      <c r="E283" s="594"/>
      <c r="F283" s="731"/>
      <c r="G283" s="638">
        <v>30</v>
      </c>
      <c r="H283" s="639" t="s">
        <v>516</v>
      </c>
      <c r="I283" s="758"/>
      <c r="J283" s="646"/>
      <c r="K283" s="647"/>
      <c r="L283" s="758"/>
      <c r="M283" s="582"/>
      <c r="N283" s="441"/>
      <c r="O283" s="465"/>
      <c r="P283" s="776"/>
      <c r="Q283" s="442"/>
      <c r="R283" s="657"/>
      <c r="S283" s="658"/>
      <c r="T283" s="659"/>
      <c r="U283" s="657"/>
      <c r="V283" s="658"/>
      <c r="W283" s="659"/>
      <c r="Y283" s="363"/>
      <c r="Z283" s="363"/>
      <c r="AA283" s="363"/>
      <c r="AB283" s="363"/>
      <c r="AC283" s="363"/>
      <c r="AD283" s="363"/>
      <c r="AE283" s="363"/>
      <c r="AF283" s="363"/>
      <c r="AG283" s="363"/>
      <c r="AH283" s="363"/>
      <c r="AI283" s="363"/>
      <c r="AJ283" s="363"/>
      <c r="AK283" s="363"/>
    </row>
    <row r="284" spans="1:37" ht="13.5" customHeight="1">
      <c r="A284" s="5"/>
      <c r="B284" s="542" t="s">
        <v>6</v>
      </c>
      <c r="C284" s="546">
        <f>C282+1</f>
        <v>40235</v>
      </c>
      <c r="D284" s="634"/>
      <c r="E284" s="634"/>
      <c r="F284" s="734"/>
      <c r="G284" s="636">
        <v>13</v>
      </c>
      <c r="H284" s="637"/>
      <c r="I284" s="757"/>
      <c r="J284" s="648"/>
      <c r="K284" s="645"/>
      <c r="L284" s="757"/>
      <c r="M284" s="584"/>
      <c r="N284" s="437"/>
      <c r="O284" s="464"/>
      <c r="P284" s="777"/>
      <c r="Q284" s="438"/>
      <c r="R284" s="652"/>
      <c r="S284" s="568"/>
      <c r="T284" s="653"/>
      <c r="U284" s="652"/>
      <c r="V284" s="568"/>
      <c r="W284" s="653"/>
      <c r="Y284" s="363"/>
      <c r="Z284" s="363"/>
      <c r="AA284" s="363"/>
      <c r="AB284" s="363"/>
      <c r="AC284" s="363"/>
      <c r="AD284" s="363"/>
      <c r="AE284" s="363"/>
      <c r="AF284" s="363"/>
      <c r="AG284" s="363"/>
      <c r="AH284" s="363"/>
      <c r="AI284" s="363"/>
      <c r="AJ284" s="363"/>
      <c r="AK284" s="363"/>
    </row>
    <row r="285" spans="1:37" ht="13.5" customHeight="1">
      <c r="A285" s="5"/>
      <c r="B285" s="544"/>
      <c r="C285" s="547"/>
      <c r="D285" s="594"/>
      <c r="E285" s="594"/>
      <c r="F285" s="731"/>
      <c r="G285" s="638"/>
      <c r="H285" s="639"/>
      <c r="I285" s="758"/>
      <c r="J285" s="646"/>
      <c r="K285" s="647"/>
      <c r="L285" s="758"/>
      <c r="M285" s="582">
        <v>1</v>
      </c>
      <c r="N285" s="441"/>
      <c r="O285" s="465"/>
      <c r="P285" s="776"/>
      <c r="Q285" s="442"/>
      <c r="R285" s="652"/>
      <c r="S285" s="568"/>
      <c r="T285" s="653"/>
      <c r="U285" s="652"/>
      <c r="V285" s="568"/>
      <c r="W285" s="653"/>
      <c r="Y285" s="363"/>
      <c r="Z285" s="363"/>
      <c r="AA285" s="363"/>
      <c r="AB285" s="363"/>
      <c r="AC285" s="363"/>
      <c r="AD285" s="363"/>
      <c r="AE285" s="363"/>
      <c r="AF285" s="363"/>
      <c r="AG285" s="363"/>
      <c r="AH285" s="363"/>
      <c r="AI285" s="363"/>
      <c r="AJ285" s="363"/>
      <c r="AK285" s="363"/>
    </row>
    <row r="286" spans="1:37" ht="13.5" customHeight="1">
      <c r="A286" s="7"/>
      <c r="B286" s="542" t="s">
        <v>7</v>
      </c>
      <c r="C286" s="546">
        <f>C284+1</f>
        <v>40236</v>
      </c>
      <c r="D286" s="634"/>
      <c r="E286" s="634"/>
      <c r="F286" s="734"/>
      <c r="G286" s="640">
        <v>45</v>
      </c>
      <c r="H286" s="641"/>
      <c r="I286" s="757"/>
      <c r="J286" s="648"/>
      <c r="K286" s="645"/>
      <c r="L286" s="757"/>
      <c r="M286" s="584"/>
      <c r="N286" s="437"/>
      <c r="O286" s="464"/>
      <c r="P286" s="777"/>
      <c r="Q286" s="438"/>
      <c r="R286" s="654"/>
      <c r="S286" s="655"/>
      <c r="T286" s="656"/>
      <c r="U286" s="654"/>
      <c r="V286" s="655"/>
      <c r="W286" s="656"/>
      <c r="Y286" s="363"/>
      <c r="Z286" s="363"/>
      <c r="AA286" s="363"/>
      <c r="AB286" s="363"/>
      <c r="AC286" s="363"/>
      <c r="AD286" s="363"/>
      <c r="AE286" s="363"/>
      <c r="AF286" s="363"/>
      <c r="AG286" s="363"/>
      <c r="AH286" s="363"/>
      <c r="AI286" s="363"/>
      <c r="AJ286" s="363"/>
      <c r="AK286" s="363"/>
    </row>
    <row r="287" spans="1:37" ht="13.5" customHeight="1">
      <c r="A287" s="7"/>
      <c r="B287" s="544"/>
      <c r="C287" s="547"/>
      <c r="D287" s="594"/>
      <c r="E287" s="594"/>
      <c r="F287" s="731"/>
      <c r="G287" s="642"/>
      <c r="H287" s="643"/>
      <c r="I287" s="758"/>
      <c r="J287" s="646"/>
      <c r="K287" s="647"/>
      <c r="L287" s="758"/>
      <c r="M287" s="582"/>
      <c r="N287" s="441"/>
      <c r="O287" s="465"/>
      <c r="P287" s="776"/>
      <c r="Q287" s="442"/>
      <c r="R287" s="657"/>
      <c r="S287" s="658"/>
      <c r="T287" s="659"/>
      <c r="U287" s="657"/>
      <c r="V287" s="658"/>
      <c r="W287" s="659"/>
      <c r="Y287" s="363"/>
      <c r="Z287" s="363"/>
      <c r="AA287" s="363"/>
      <c r="AB287" s="363"/>
      <c r="AC287" s="363"/>
      <c r="AD287" s="363"/>
      <c r="AE287" s="363"/>
      <c r="AF287" s="363"/>
      <c r="AG287" s="363"/>
      <c r="AH287" s="363"/>
      <c r="AI287" s="363"/>
      <c r="AJ287" s="363"/>
      <c r="AK287" s="363"/>
    </row>
    <row r="288" spans="1:37" ht="13.5" customHeight="1">
      <c r="A288" s="5"/>
      <c r="B288" s="542" t="s">
        <v>8</v>
      </c>
      <c r="C288" s="546">
        <f>C286+1</f>
        <v>40237</v>
      </c>
      <c r="D288" s="635">
        <v>10</v>
      </c>
      <c r="E288" s="635"/>
      <c r="F288" s="735"/>
      <c r="G288" s="636"/>
      <c r="H288" s="637"/>
      <c r="I288" s="759"/>
      <c r="J288" s="644"/>
      <c r="K288" s="649"/>
      <c r="L288" s="759"/>
      <c r="M288" s="577"/>
      <c r="N288" s="437"/>
      <c r="O288" s="464"/>
      <c r="P288" s="775"/>
      <c r="Q288" s="438"/>
      <c r="R288" s="652"/>
      <c r="S288" s="568"/>
      <c r="T288" s="653"/>
      <c r="U288" s="652"/>
      <c r="V288" s="660"/>
      <c r="W288" s="653"/>
      <c r="Y288" s="363"/>
      <c r="Z288" s="363"/>
      <c r="AA288" s="363"/>
      <c r="AB288" s="363"/>
      <c r="AC288" s="363"/>
      <c r="AD288" s="363"/>
      <c r="AE288" s="363"/>
      <c r="AF288" s="363"/>
      <c r="AG288" s="363"/>
      <c r="AH288" s="363"/>
      <c r="AI288" s="363"/>
      <c r="AJ288" s="363"/>
      <c r="AK288" s="363"/>
    </row>
    <row r="289" spans="1:37" ht="13.5" customHeight="1">
      <c r="A289" s="4" t="s">
        <v>32</v>
      </c>
      <c r="B289" s="542"/>
      <c r="C289" s="546"/>
      <c r="D289" s="568"/>
      <c r="E289" s="568"/>
      <c r="F289" s="736"/>
      <c r="G289" s="457"/>
      <c r="H289" s="456"/>
      <c r="I289" s="760"/>
      <c r="J289" s="650"/>
      <c r="K289" s="651"/>
      <c r="L289" s="760"/>
      <c r="M289" s="592"/>
      <c r="N289" s="458"/>
      <c r="O289" s="573"/>
      <c r="P289" s="778"/>
      <c r="Q289" s="442"/>
      <c r="R289" s="652"/>
      <c r="S289" s="568"/>
      <c r="T289" s="653"/>
      <c r="U289" s="652"/>
      <c r="V289" s="568"/>
      <c r="W289" s="653"/>
      <c r="Y289" s="363"/>
      <c r="Z289" s="363"/>
      <c r="AA289" s="363"/>
      <c r="AB289" s="363"/>
      <c r="AC289" s="363"/>
      <c r="AD289" s="363"/>
      <c r="AE289" s="363"/>
      <c r="AF289" s="363"/>
      <c r="AG289" s="363"/>
      <c r="AH289" s="363"/>
      <c r="AI289" s="363"/>
      <c r="AJ289" s="363"/>
      <c r="AK289" s="363"/>
    </row>
    <row r="290" spans="1:37" s="2" customFormat="1" ht="13.5" customHeight="1">
      <c r="A290" s="469">
        <f>+jaarplan!M21</f>
        <v>8.571428571428573</v>
      </c>
      <c r="B290" s="552"/>
      <c r="C290" s="553" t="s">
        <v>10</v>
      </c>
      <c r="D290" s="326">
        <f>+jaarplan!F21</f>
        <v>20</v>
      </c>
      <c r="E290" s="327"/>
      <c r="F290" s="737"/>
      <c r="G290" s="328">
        <f>+jaarplan!H21</f>
        <v>144</v>
      </c>
      <c r="H290" s="326"/>
      <c r="I290" s="761"/>
      <c r="J290" s="631">
        <f>+jaarplan!K21</f>
        <v>3</v>
      </c>
      <c r="K290" s="329"/>
      <c r="L290" s="761"/>
      <c r="M290" s="632">
        <f>+jaarplan!Z21</f>
        <v>1</v>
      </c>
      <c r="N290" s="330"/>
      <c r="O290" s="329"/>
      <c r="P290" s="779"/>
      <c r="Q290" s="331"/>
      <c r="R290" s="470"/>
      <c r="S290" s="471"/>
      <c r="T290" s="472"/>
      <c r="U290" s="470"/>
      <c r="V290" s="471"/>
      <c r="W290" s="472"/>
      <c r="X290" s="351" t="str">
        <f>+jaarplan!W21</f>
        <v>2x</v>
      </c>
      <c r="Y290" s="351" t="str">
        <f>+jaarplan!X21</f>
        <v>1,0h</v>
      </c>
      <c r="Z290" s="351" t="str">
        <f>+jaarplan!Y21</f>
        <v>1x</v>
      </c>
      <c r="AA290" s="351">
        <f>+jaarplan!Z21</f>
        <v>1</v>
      </c>
      <c r="AB290" s="402"/>
      <c r="AC290" s="402"/>
      <c r="AD290" s="402"/>
      <c r="AE290" s="402"/>
      <c r="AF290" s="402"/>
      <c r="AG290" s="402"/>
      <c r="AH290" s="402"/>
      <c r="AI290" s="402"/>
      <c r="AJ290" s="402"/>
      <c r="AK290" s="402"/>
    </row>
    <row r="291" spans="1:37" s="2" customFormat="1" ht="13.5" customHeight="1">
      <c r="A291" s="595">
        <f>+F291+I291+L291+P291</f>
        <v>0</v>
      </c>
      <c r="B291" s="544"/>
      <c r="C291" s="553" t="s">
        <v>30</v>
      </c>
      <c r="D291" s="334">
        <f>+SUM(D276:D289)</f>
        <v>20</v>
      </c>
      <c r="E291" s="333"/>
      <c r="F291" s="738">
        <f>+SUM(F276:F289)</f>
        <v>0</v>
      </c>
      <c r="G291" s="334">
        <f>+SUM(G276:G289)</f>
        <v>144</v>
      </c>
      <c r="H291" s="332"/>
      <c r="I291" s="596">
        <f>+SUM(I276:I289)</f>
        <v>0</v>
      </c>
      <c r="J291" s="335">
        <f>+SUM(J276:J289)</f>
        <v>3</v>
      </c>
      <c r="K291" s="572"/>
      <c r="L291" s="596">
        <f>+SUM(L276:L289)</f>
        <v>0</v>
      </c>
      <c r="M291" s="334">
        <f>SUM(M276:M289)</f>
        <v>1</v>
      </c>
      <c r="N291" s="35"/>
      <c r="O291" s="572"/>
      <c r="P291" s="774">
        <f>+SUM(P276:P289)</f>
        <v>0</v>
      </c>
      <c r="Q291" s="336"/>
      <c r="R291" s="473">
        <f aca="true" t="shared" si="16" ref="R291:W291">IF(ISERROR(AVERAGE(R276:R289)),0,AVERAGE(R276:R289))</f>
        <v>0</v>
      </c>
      <c r="S291" s="474">
        <f t="shared" si="16"/>
        <v>0</v>
      </c>
      <c r="T291" s="475">
        <f t="shared" si="16"/>
        <v>0</v>
      </c>
      <c r="U291" s="473">
        <f t="shared" si="16"/>
        <v>0</v>
      </c>
      <c r="V291" s="515">
        <f t="shared" si="16"/>
        <v>0</v>
      </c>
      <c r="W291" s="514">
        <f t="shared" si="16"/>
        <v>0</v>
      </c>
      <c r="X291" s="1"/>
      <c r="Y291" s="402"/>
      <c r="Z291" s="402"/>
      <c r="AA291" s="402"/>
      <c r="AB291" s="402"/>
      <c r="AC291" s="402"/>
      <c r="AD291" s="402"/>
      <c r="AE291" s="402"/>
      <c r="AF291" s="402"/>
      <c r="AG291" s="402"/>
      <c r="AH291" s="402"/>
      <c r="AI291" s="402"/>
      <c r="AJ291" s="402"/>
      <c r="AK291" s="402"/>
    </row>
    <row r="292" spans="1:37" ht="13.5" customHeight="1">
      <c r="A292" s="4">
        <v>19</v>
      </c>
      <c r="B292" s="542" t="s">
        <v>2</v>
      </c>
      <c r="C292" s="543">
        <f>C288+1</f>
        <v>40238</v>
      </c>
      <c r="D292" s="634"/>
      <c r="E292" s="634"/>
      <c r="F292" s="734"/>
      <c r="G292" s="636">
        <v>13</v>
      </c>
      <c r="H292" s="637"/>
      <c r="I292" s="757"/>
      <c r="J292" s="644"/>
      <c r="K292" s="645"/>
      <c r="L292" s="757"/>
      <c r="M292" s="577"/>
      <c r="N292" s="437"/>
      <c r="O292" s="464"/>
      <c r="P292" s="775"/>
      <c r="Q292" s="438"/>
      <c r="R292" s="347"/>
      <c r="S292" s="346"/>
      <c r="T292" s="349"/>
      <c r="U292" s="347"/>
      <c r="V292" s="346"/>
      <c r="W292" s="349"/>
      <c r="Y292" s="363"/>
      <c r="Z292" s="363"/>
      <c r="AA292" s="363"/>
      <c r="AB292" s="363"/>
      <c r="AC292" s="363"/>
      <c r="AD292" s="363"/>
      <c r="AE292" s="363"/>
      <c r="AF292" s="363"/>
      <c r="AG292" s="363"/>
      <c r="AH292" s="363"/>
      <c r="AI292" s="363"/>
      <c r="AJ292" s="363"/>
      <c r="AK292" s="363"/>
    </row>
    <row r="293" spans="1:37" ht="13.5" customHeight="1">
      <c r="A293" s="4"/>
      <c r="B293" s="544"/>
      <c r="C293" s="545"/>
      <c r="D293" s="594"/>
      <c r="E293" s="594"/>
      <c r="F293" s="731"/>
      <c r="G293" s="638"/>
      <c r="H293" s="639"/>
      <c r="I293" s="758"/>
      <c r="J293" s="646">
        <v>4</v>
      </c>
      <c r="K293" s="647"/>
      <c r="L293" s="758"/>
      <c r="M293" s="582"/>
      <c r="N293" s="441"/>
      <c r="O293" s="465"/>
      <c r="P293" s="776"/>
      <c r="Q293" s="442"/>
      <c r="R293" s="652"/>
      <c r="S293" s="568"/>
      <c r="T293" s="653"/>
      <c r="U293" s="652"/>
      <c r="V293" s="568"/>
      <c r="W293" s="653"/>
      <c r="Y293" s="363"/>
      <c r="Z293" s="363"/>
      <c r="AA293" s="363"/>
      <c r="AB293" s="363"/>
      <c r="AC293" s="363"/>
      <c r="AD293" s="363"/>
      <c r="AE293" s="363"/>
      <c r="AF293" s="363"/>
      <c r="AG293" s="363"/>
      <c r="AH293" s="363"/>
      <c r="AI293" s="363"/>
      <c r="AJ293" s="363"/>
      <c r="AK293" s="363"/>
    </row>
    <row r="294" spans="1:37" ht="13.5" customHeight="1">
      <c r="A294" s="5"/>
      <c r="B294" s="542" t="s">
        <v>3</v>
      </c>
      <c r="C294" s="546">
        <f>C292+1</f>
        <v>40239</v>
      </c>
      <c r="D294" s="634">
        <v>12</v>
      </c>
      <c r="E294" s="634"/>
      <c r="F294" s="734"/>
      <c r="G294" s="636">
        <v>13</v>
      </c>
      <c r="H294" s="637"/>
      <c r="I294" s="757"/>
      <c r="J294" s="648"/>
      <c r="K294" s="645"/>
      <c r="L294" s="757"/>
      <c r="M294" s="584">
        <v>1</v>
      </c>
      <c r="N294" s="437"/>
      <c r="O294" s="464"/>
      <c r="P294" s="777"/>
      <c r="Q294" s="438"/>
      <c r="R294" s="654"/>
      <c r="S294" s="655"/>
      <c r="T294" s="656"/>
      <c r="U294" s="654"/>
      <c r="V294" s="655"/>
      <c r="W294" s="656"/>
      <c r="Y294" s="363"/>
      <c r="Z294" s="363"/>
      <c r="AA294" s="363"/>
      <c r="AB294" s="363"/>
      <c r="AC294" s="363"/>
      <c r="AD294" s="363"/>
      <c r="AE294" s="363"/>
      <c r="AF294" s="363"/>
      <c r="AG294" s="363"/>
      <c r="AH294" s="363"/>
      <c r="AI294" s="363"/>
      <c r="AJ294" s="363"/>
      <c r="AK294" s="363"/>
    </row>
    <row r="295" spans="1:37" ht="13.5" customHeight="1">
      <c r="A295" s="5" t="s">
        <v>31</v>
      </c>
      <c r="B295" s="544"/>
      <c r="C295" s="547"/>
      <c r="D295" s="594"/>
      <c r="E295" s="594"/>
      <c r="F295" s="731"/>
      <c r="G295" s="638"/>
      <c r="H295" s="639"/>
      <c r="I295" s="758"/>
      <c r="J295" s="646"/>
      <c r="K295" s="647"/>
      <c r="L295" s="758"/>
      <c r="M295" s="582"/>
      <c r="N295" s="441"/>
      <c r="O295" s="465"/>
      <c r="P295" s="776"/>
      <c r="Q295" s="442"/>
      <c r="R295" s="657"/>
      <c r="S295" s="658"/>
      <c r="T295" s="659"/>
      <c r="U295" s="657"/>
      <c r="V295" s="658"/>
      <c r="W295" s="659"/>
      <c r="Y295" s="363"/>
      <c r="Z295" s="363"/>
      <c r="AA295" s="363"/>
      <c r="AB295" s="363"/>
      <c r="AC295" s="363"/>
      <c r="AD295" s="363"/>
      <c r="AE295" s="363"/>
      <c r="AF295" s="363"/>
      <c r="AG295" s="363"/>
      <c r="AH295" s="363"/>
      <c r="AI295" s="363"/>
      <c r="AJ295" s="363"/>
      <c r="AK295" s="363"/>
    </row>
    <row r="296" spans="1:37" ht="13.5" customHeight="1">
      <c r="A296" s="5"/>
      <c r="B296" s="542" t="s">
        <v>4</v>
      </c>
      <c r="C296" s="546">
        <f>C294+1</f>
        <v>40240</v>
      </c>
      <c r="D296" s="634"/>
      <c r="E296" s="634"/>
      <c r="F296" s="734"/>
      <c r="G296" s="636">
        <v>13</v>
      </c>
      <c r="H296" s="637"/>
      <c r="I296" s="757"/>
      <c r="J296" s="648"/>
      <c r="K296" s="645"/>
      <c r="L296" s="757"/>
      <c r="M296" s="584"/>
      <c r="N296" s="437"/>
      <c r="O296" s="464"/>
      <c r="P296" s="777"/>
      <c r="Q296" s="438"/>
      <c r="R296" s="652"/>
      <c r="S296" s="568"/>
      <c r="T296" s="653"/>
      <c r="U296" s="652"/>
      <c r="V296" s="568"/>
      <c r="W296" s="653"/>
      <c r="Y296" s="363"/>
      <c r="Z296" s="363"/>
      <c r="AA296" s="363"/>
      <c r="AB296" s="363"/>
      <c r="AC296" s="363"/>
      <c r="AD296" s="363"/>
      <c r="AE296" s="363"/>
      <c r="AF296" s="363"/>
      <c r="AG296" s="363"/>
      <c r="AH296" s="363"/>
      <c r="AI296" s="363"/>
      <c r="AJ296" s="363"/>
      <c r="AK296" s="363"/>
    </row>
    <row r="297" spans="1:37" ht="13.5" customHeight="1">
      <c r="A297" s="5"/>
      <c r="B297" s="544"/>
      <c r="C297" s="547"/>
      <c r="D297" s="594"/>
      <c r="E297" s="594"/>
      <c r="F297" s="731"/>
      <c r="G297" s="638"/>
      <c r="H297" s="639"/>
      <c r="I297" s="758"/>
      <c r="J297" s="646">
        <v>4.5</v>
      </c>
      <c r="K297" s="647"/>
      <c r="L297" s="758"/>
      <c r="M297" s="582"/>
      <c r="N297" s="441"/>
      <c r="O297" s="465"/>
      <c r="P297" s="776"/>
      <c r="Q297" s="442"/>
      <c r="R297" s="652"/>
      <c r="S297" s="568"/>
      <c r="T297" s="653"/>
      <c r="U297" s="652"/>
      <c r="V297" s="568"/>
      <c r="W297" s="653"/>
      <c r="Y297" s="363"/>
      <c r="Z297" s="363"/>
      <c r="AA297" s="363"/>
      <c r="AB297" s="363"/>
      <c r="AC297" s="363"/>
      <c r="AD297" s="363"/>
      <c r="AE297" s="363"/>
      <c r="AF297" s="363"/>
      <c r="AG297" s="363"/>
      <c r="AH297" s="363"/>
      <c r="AI297" s="363"/>
      <c r="AJ297" s="363"/>
      <c r="AK297" s="363"/>
    </row>
    <row r="298" spans="1:37" ht="13.5" customHeight="1">
      <c r="A298" s="5"/>
      <c r="B298" s="542" t="s">
        <v>5</v>
      </c>
      <c r="C298" s="546">
        <f>C296+1</f>
        <v>40241</v>
      </c>
      <c r="D298" s="634"/>
      <c r="E298" s="634"/>
      <c r="F298" s="734"/>
      <c r="G298" s="636">
        <v>30</v>
      </c>
      <c r="H298" s="637"/>
      <c r="I298" s="757"/>
      <c r="J298" s="648"/>
      <c r="K298" s="645"/>
      <c r="L298" s="757"/>
      <c r="M298" s="584"/>
      <c r="N298" s="437"/>
      <c r="O298" s="464"/>
      <c r="P298" s="777"/>
      <c r="Q298" s="438"/>
      <c r="R298" s="654"/>
      <c r="S298" s="655"/>
      <c r="T298" s="656"/>
      <c r="U298" s="654"/>
      <c r="V298" s="655"/>
      <c r="W298" s="656"/>
      <c r="Y298" s="363"/>
      <c r="Z298" s="363"/>
      <c r="AA298" s="363"/>
      <c r="AB298" s="363"/>
      <c r="AC298" s="363"/>
      <c r="AD298" s="363"/>
      <c r="AE298" s="363"/>
      <c r="AF298" s="363"/>
      <c r="AG298" s="363"/>
      <c r="AH298" s="363"/>
      <c r="AI298" s="363"/>
      <c r="AJ298" s="363"/>
      <c r="AK298" s="363"/>
    </row>
    <row r="299" spans="1:37" ht="13.5" customHeight="1">
      <c r="A299" s="5" t="str">
        <f>+jaarplan!E22</f>
        <v>swim</v>
      </c>
      <c r="B299" s="544"/>
      <c r="C299" s="547"/>
      <c r="D299" s="594"/>
      <c r="E299" s="594"/>
      <c r="F299" s="731"/>
      <c r="G299" s="638">
        <v>30</v>
      </c>
      <c r="H299" s="639" t="s">
        <v>516</v>
      </c>
      <c r="I299" s="758"/>
      <c r="J299" s="646"/>
      <c r="K299" s="647"/>
      <c r="L299" s="758"/>
      <c r="M299" s="582"/>
      <c r="N299" s="441"/>
      <c r="O299" s="465"/>
      <c r="P299" s="776"/>
      <c r="Q299" s="442"/>
      <c r="R299" s="657"/>
      <c r="S299" s="658"/>
      <c r="T299" s="659"/>
      <c r="U299" s="657"/>
      <c r="V299" s="658"/>
      <c r="W299" s="659"/>
      <c r="Y299" s="363"/>
      <c r="Z299" s="363"/>
      <c r="AA299" s="363"/>
      <c r="AB299" s="363"/>
      <c r="AC299" s="363"/>
      <c r="AD299" s="363"/>
      <c r="AE299" s="363"/>
      <c r="AF299" s="363"/>
      <c r="AG299" s="363"/>
      <c r="AH299" s="363"/>
      <c r="AI299" s="363"/>
      <c r="AJ299" s="363"/>
      <c r="AK299" s="363"/>
    </row>
    <row r="300" spans="1:37" ht="13.5" customHeight="1">
      <c r="A300" s="5"/>
      <c r="B300" s="542" t="s">
        <v>6</v>
      </c>
      <c r="C300" s="546">
        <f>C298+1</f>
        <v>40242</v>
      </c>
      <c r="D300" s="634">
        <v>13</v>
      </c>
      <c r="E300" s="634"/>
      <c r="F300" s="734"/>
      <c r="G300" s="636"/>
      <c r="H300" s="637"/>
      <c r="I300" s="757"/>
      <c r="J300" s="648"/>
      <c r="K300" s="645"/>
      <c r="L300" s="757"/>
      <c r="M300" s="584"/>
      <c r="N300" s="437"/>
      <c r="O300" s="464"/>
      <c r="P300" s="777"/>
      <c r="Q300" s="438"/>
      <c r="R300" s="652"/>
      <c r="S300" s="568"/>
      <c r="T300" s="653"/>
      <c r="U300" s="652"/>
      <c r="V300" s="568"/>
      <c r="W300" s="653"/>
      <c r="Y300" s="363"/>
      <c r="Z300" s="363"/>
      <c r="AA300" s="363"/>
      <c r="AB300" s="363"/>
      <c r="AC300" s="363"/>
      <c r="AD300" s="363"/>
      <c r="AE300" s="363"/>
      <c r="AF300" s="363"/>
      <c r="AG300" s="363"/>
      <c r="AH300" s="363"/>
      <c r="AI300" s="363"/>
      <c r="AJ300" s="363"/>
      <c r="AK300" s="363"/>
    </row>
    <row r="301" spans="1:37" ht="13.5" customHeight="1">
      <c r="A301" s="5"/>
      <c r="B301" s="544"/>
      <c r="C301" s="547"/>
      <c r="D301" s="594"/>
      <c r="E301" s="594"/>
      <c r="F301" s="731"/>
      <c r="G301" s="638"/>
      <c r="H301" s="639"/>
      <c r="I301" s="758"/>
      <c r="J301" s="646">
        <v>4</v>
      </c>
      <c r="K301" s="647"/>
      <c r="L301" s="758"/>
      <c r="M301" s="582"/>
      <c r="N301" s="441"/>
      <c r="O301" s="465"/>
      <c r="P301" s="776"/>
      <c r="Q301" s="442"/>
      <c r="R301" s="652"/>
      <c r="S301" s="568"/>
      <c r="T301" s="653"/>
      <c r="U301" s="652"/>
      <c r="V301" s="568"/>
      <c r="W301" s="653"/>
      <c r="Y301" s="363"/>
      <c r="Z301" s="363"/>
      <c r="AA301" s="363"/>
      <c r="AB301" s="363"/>
      <c r="AC301" s="363"/>
      <c r="AD301" s="363"/>
      <c r="AE301" s="363"/>
      <c r="AF301" s="363"/>
      <c r="AG301" s="363"/>
      <c r="AH301" s="363"/>
      <c r="AI301" s="363"/>
      <c r="AJ301" s="363"/>
      <c r="AK301" s="363"/>
    </row>
    <row r="302" spans="1:37" ht="13.5" customHeight="1">
      <c r="A302" s="7"/>
      <c r="B302" s="542" t="s">
        <v>7</v>
      </c>
      <c r="C302" s="546">
        <f>C300+1</f>
        <v>40243</v>
      </c>
      <c r="D302" s="634"/>
      <c r="E302" s="634"/>
      <c r="F302" s="734"/>
      <c r="G302" s="640">
        <v>90</v>
      </c>
      <c r="H302" s="641"/>
      <c r="I302" s="757"/>
      <c r="J302" s="648"/>
      <c r="K302" s="645"/>
      <c r="L302" s="757"/>
      <c r="M302" s="584"/>
      <c r="N302" s="437"/>
      <c r="O302" s="464"/>
      <c r="P302" s="777"/>
      <c r="Q302" s="438"/>
      <c r="R302" s="654"/>
      <c r="S302" s="655"/>
      <c r="T302" s="656"/>
      <c r="U302" s="654"/>
      <c r="V302" s="655"/>
      <c r="W302" s="656"/>
      <c r="Y302" s="363"/>
      <c r="Z302" s="363"/>
      <c r="AA302" s="363"/>
      <c r="AB302" s="363"/>
      <c r="AC302" s="363"/>
      <c r="AD302" s="363"/>
      <c r="AE302" s="363"/>
      <c r="AF302" s="363"/>
      <c r="AG302" s="363"/>
      <c r="AH302" s="363"/>
      <c r="AI302" s="363"/>
      <c r="AJ302" s="363"/>
      <c r="AK302" s="363"/>
    </row>
    <row r="303" spans="1:37" ht="13.5" customHeight="1">
      <c r="A303" s="7"/>
      <c r="B303" s="544"/>
      <c r="C303" s="547"/>
      <c r="D303" s="594"/>
      <c r="E303" s="594"/>
      <c r="F303" s="731"/>
      <c r="G303" s="642"/>
      <c r="H303" s="643"/>
      <c r="I303" s="758"/>
      <c r="J303" s="646">
        <v>2.5</v>
      </c>
      <c r="K303" s="647"/>
      <c r="L303" s="758"/>
      <c r="M303" s="582"/>
      <c r="N303" s="441"/>
      <c r="O303" s="465"/>
      <c r="P303" s="776"/>
      <c r="Q303" s="442"/>
      <c r="R303" s="657"/>
      <c r="S303" s="658"/>
      <c r="T303" s="659"/>
      <c r="U303" s="657"/>
      <c r="V303" s="658"/>
      <c r="W303" s="659"/>
      <c r="Y303" s="363"/>
      <c r="Z303" s="363"/>
      <c r="AA303" s="363"/>
      <c r="AB303" s="363"/>
      <c r="AC303" s="363"/>
      <c r="AD303" s="363"/>
      <c r="AE303" s="363"/>
      <c r="AF303" s="363"/>
      <c r="AG303" s="363"/>
      <c r="AH303" s="363"/>
      <c r="AI303" s="363"/>
      <c r="AJ303" s="363"/>
      <c r="AK303" s="363"/>
    </row>
    <row r="304" spans="1:37" ht="13.5" customHeight="1">
      <c r="A304" s="5"/>
      <c r="B304" s="542" t="s">
        <v>8</v>
      </c>
      <c r="C304" s="546">
        <f>C302+1</f>
        <v>40244</v>
      </c>
      <c r="D304" s="635">
        <v>15</v>
      </c>
      <c r="E304" s="635"/>
      <c r="F304" s="735"/>
      <c r="G304" s="636"/>
      <c r="H304" s="637"/>
      <c r="I304" s="759"/>
      <c r="J304" s="644"/>
      <c r="K304" s="649"/>
      <c r="L304" s="759"/>
      <c r="M304" s="577"/>
      <c r="N304" s="437"/>
      <c r="O304" s="464"/>
      <c r="P304" s="775"/>
      <c r="Q304" s="438"/>
      <c r="R304" s="652"/>
      <c r="S304" s="568"/>
      <c r="T304" s="653"/>
      <c r="U304" s="652"/>
      <c r="V304" s="660"/>
      <c r="W304" s="653"/>
      <c r="Y304" s="363"/>
      <c r="Z304" s="363"/>
      <c r="AA304" s="363"/>
      <c r="AB304" s="363"/>
      <c r="AC304" s="363"/>
      <c r="AD304" s="363"/>
      <c r="AE304" s="363"/>
      <c r="AF304" s="363"/>
      <c r="AG304" s="363"/>
      <c r="AH304" s="363"/>
      <c r="AI304" s="363"/>
      <c r="AJ304" s="363"/>
      <c r="AK304" s="363"/>
    </row>
    <row r="305" spans="1:37" ht="13.5" customHeight="1">
      <c r="A305" s="4" t="s">
        <v>32</v>
      </c>
      <c r="B305" s="542"/>
      <c r="C305" s="546"/>
      <c r="D305" s="568"/>
      <c r="E305" s="568"/>
      <c r="F305" s="736"/>
      <c r="G305" s="457"/>
      <c r="H305" s="456"/>
      <c r="I305" s="760"/>
      <c r="J305" s="650"/>
      <c r="K305" s="651"/>
      <c r="L305" s="760"/>
      <c r="M305" s="592"/>
      <c r="N305" s="458"/>
      <c r="O305" s="573"/>
      <c r="P305" s="778"/>
      <c r="Q305" s="442"/>
      <c r="R305" s="652"/>
      <c r="S305" s="568"/>
      <c r="T305" s="653"/>
      <c r="U305" s="652"/>
      <c r="V305" s="568"/>
      <c r="W305" s="653"/>
      <c r="Y305" s="363"/>
      <c r="Z305" s="363"/>
      <c r="AA305" s="363"/>
      <c r="AB305" s="363"/>
      <c r="AC305" s="363"/>
      <c r="AD305" s="363"/>
      <c r="AE305" s="363"/>
      <c r="AF305" s="363"/>
      <c r="AG305" s="363"/>
      <c r="AH305" s="363"/>
      <c r="AI305" s="363"/>
      <c r="AJ305" s="363"/>
      <c r="AK305" s="363"/>
    </row>
    <row r="306" spans="1:37" s="2" customFormat="1" ht="13.5" customHeight="1">
      <c r="A306" s="469">
        <f>+jaarplan!M22</f>
        <v>15.607142857142858</v>
      </c>
      <c r="B306" s="552"/>
      <c r="C306" s="553" t="s">
        <v>10</v>
      </c>
      <c r="D306" s="326">
        <f>+jaarplan!F22</f>
        <v>40</v>
      </c>
      <c r="E306" s="327"/>
      <c r="F306" s="737"/>
      <c r="G306" s="328">
        <f>+jaarplan!H22</f>
        <v>189</v>
      </c>
      <c r="H306" s="326"/>
      <c r="I306" s="761"/>
      <c r="J306" s="631">
        <f>+jaarplan!K22</f>
        <v>15</v>
      </c>
      <c r="K306" s="329"/>
      <c r="L306" s="761"/>
      <c r="M306" s="632">
        <f>+jaarplan!Z22</f>
        <v>1</v>
      </c>
      <c r="N306" s="330"/>
      <c r="O306" s="329"/>
      <c r="P306" s="779"/>
      <c r="Q306" s="331"/>
      <c r="R306" s="470"/>
      <c r="S306" s="471"/>
      <c r="T306" s="472"/>
      <c r="U306" s="470"/>
      <c r="V306" s="471"/>
      <c r="W306" s="472"/>
      <c r="X306" s="351" t="str">
        <f>+jaarplan!W22</f>
        <v>2x</v>
      </c>
      <c r="Y306" s="351" t="str">
        <f>+jaarplan!X22</f>
        <v>2,5h</v>
      </c>
      <c r="Z306" s="351" t="str">
        <f>+jaarplan!Y22</f>
        <v>4X</v>
      </c>
      <c r="AA306" s="351">
        <f>+jaarplan!Z22</f>
        <v>1</v>
      </c>
      <c r="AB306" s="402"/>
      <c r="AC306" s="402"/>
      <c r="AD306" s="402"/>
      <c r="AE306" s="402"/>
      <c r="AF306" s="402"/>
      <c r="AG306" s="402"/>
      <c r="AH306" s="402"/>
      <c r="AI306" s="402"/>
      <c r="AJ306" s="402"/>
      <c r="AK306" s="402"/>
    </row>
    <row r="307" spans="1:37" s="2" customFormat="1" ht="13.5" customHeight="1">
      <c r="A307" s="595">
        <f>+F307+I307+L307+P307</f>
        <v>0</v>
      </c>
      <c r="B307" s="544"/>
      <c r="C307" s="553" t="s">
        <v>30</v>
      </c>
      <c r="D307" s="334">
        <f>+SUM(D292:D305)</f>
        <v>40</v>
      </c>
      <c r="E307" s="333"/>
      <c r="F307" s="738">
        <f>+SUM(F292:F305)</f>
        <v>0</v>
      </c>
      <c r="G307" s="334">
        <f>+SUM(G292:G305)</f>
        <v>189</v>
      </c>
      <c r="H307" s="332"/>
      <c r="I307" s="596">
        <f>+SUM(I292:I305)</f>
        <v>0</v>
      </c>
      <c r="J307" s="335">
        <f>+SUM(J292:J305)</f>
        <v>15</v>
      </c>
      <c r="K307" s="572"/>
      <c r="L307" s="596">
        <f>+SUM(L292:L305)</f>
        <v>0</v>
      </c>
      <c r="M307" s="334">
        <f>SUM(M292:M305)</f>
        <v>1</v>
      </c>
      <c r="N307" s="35"/>
      <c r="O307" s="572"/>
      <c r="P307" s="774">
        <f>+SUM(P292:P305)</f>
        <v>0</v>
      </c>
      <c r="Q307" s="336"/>
      <c r="R307" s="473">
        <f aca="true" t="shared" si="17" ref="R307:W307">IF(ISERROR(AVERAGE(R292:R305)),0,AVERAGE(R292:R305))</f>
        <v>0</v>
      </c>
      <c r="S307" s="474">
        <f t="shared" si="17"/>
        <v>0</v>
      </c>
      <c r="T307" s="475">
        <f t="shared" si="17"/>
        <v>0</v>
      </c>
      <c r="U307" s="473">
        <f t="shared" si="17"/>
        <v>0</v>
      </c>
      <c r="V307" s="515">
        <f t="shared" si="17"/>
        <v>0</v>
      </c>
      <c r="W307" s="514">
        <f t="shared" si="17"/>
        <v>0</v>
      </c>
      <c r="X307" s="5"/>
      <c r="Y307" s="402"/>
      <c r="Z307" s="402"/>
      <c r="AA307" s="402"/>
      <c r="AB307" s="402"/>
      <c r="AC307" s="402"/>
      <c r="AD307" s="402"/>
      <c r="AE307" s="402"/>
      <c r="AF307" s="402"/>
      <c r="AG307" s="402"/>
      <c r="AH307" s="402"/>
      <c r="AI307" s="402"/>
      <c r="AJ307" s="402"/>
      <c r="AK307" s="402"/>
    </row>
    <row r="308" spans="1:37" ht="13.5" customHeight="1">
      <c r="A308" s="4">
        <v>20</v>
      </c>
      <c r="B308" s="542" t="s">
        <v>2</v>
      </c>
      <c r="C308" s="543">
        <f>C304+1</f>
        <v>40245</v>
      </c>
      <c r="D308" s="634"/>
      <c r="E308" s="634"/>
      <c r="F308" s="734"/>
      <c r="G308" s="636">
        <v>13</v>
      </c>
      <c r="H308" s="637"/>
      <c r="I308" s="757"/>
      <c r="J308" s="644"/>
      <c r="K308" s="645"/>
      <c r="L308" s="757"/>
      <c r="M308" s="577"/>
      <c r="N308" s="437"/>
      <c r="O308" s="464"/>
      <c r="P308" s="775"/>
      <c r="Q308" s="438"/>
      <c r="R308" s="347"/>
      <c r="S308" s="346"/>
      <c r="T308" s="349"/>
      <c r="U308" s="347"/>
      <c r="V308" s="346"/>
      <c r="W308" s="349"/>
      <c r="Y308" s="363"/>
      <c r="Z308" s="363"/>
      <c r="AA308" s="363"/>
      <c r="AB308" s="363"/>
      <c r="AC308" s="363"/>
      <c r="AD308" s="363"/>
      <c r="AE308" s="363"/>
      <c r="AF308" s="363"/>
      <c r="AG308" s="363"/>
      <c r="AH308" s="363"/>
      <c r="AI308" s="363"/>
      <c r="AJ308" s="363"/>
      <c r="AK308" s="363"/>
    </row>
    <row r="309" spans="1:37" ht="13.5" customHeight="1">
      <c r="A309" s="4"/>
      <c r="B309" s="544"/>
      <c r="C309" s="545"/>
      <c r="D309" s="594"/>
      <c r="E309" s="594"/>
      <c r="F309" s="731"/>
      <c r="G309" s="638"/>
      <c r="H309" s="639"/>
      <c r="I309" s="758"/>
      <c r="J309" s="646">
        <v>4</v>
      </c>
      <c r="K309" s="647"/>
      <c r="L309" s="758"/>
      <c r="M309" s="582"/>
      <c r="N309" s="441"/>
      <c r="O309" s="465"/>
      <c r="P309" s="776"/>
      <c r="Q309" s="442"/>
      <c r="R309" s="652"/>
      <c r="S309" s="568"/>
      <c r="T309" s="653"/>
      <c r="U309" s="652"/>
      <c r="V309" s="568"/>
      <c r="W309" s="653"/>
      <c r="X309" s="453"/>
      <c r="Y309" s="363"/>
      <c r="Z309" s="363"/>
      <c r="AA309" s="363"/>
      <c r="AB309" s="363"/>
      <c r="AC309" s="363"/>
      <c r="AD309" s="363"/>
      <c r="AE309" s="363"/>
      <c r="AF309" s="363"/>
      <c r="AG309" s="363"/>
      <c r="AH309" s="363"/>
      <c r="AI309" s="363"/>
      <c r="AJ309" s="363"/>
      <c r="AK309" s="363"/>
    </row>
    <row r="310" spans="1:37" ht="13.5" customHeight="1">
      <c r="A310" s="5"/>
      <c r="B310" s="542" t="s">
        <v>3</v>
      </c>
      <c r="C310" s="546">
        <f>C308+1</f>
        <v>40246</v>
      </c>
      <c r="D310" s="634"/>
      <c r="E310" s="634"/>
      <c r="F310" s="734"/>
      <c r="G310" s="636">
        <v>13</v>
      </c>
      <c r="H310" s="637"/>
      <c r="I310" s="757"/>
      <c r="J310" s="648"/>
      <c r="K310" s="645"/>
      <c r="L310" s="757"/>
      <c r="M310" s="584"/>
      <c r="N310" s="437"/>
      <c r="O310" s="464"/>
      <c r="P310" s="777"/>
      <c r="Q310" s="438"/>
      <c r="R310" s="654"/>
      <c r="S310" s="655"/>
      <c r="T310" s="656"/>
      <c r="U310" s="654"/>
      <c r="V310" s="655"/>
      <c r="W310" s="656"/>
      <c r="X310" s="453"/>
      <c r="Y310" s="363"/>
      <c r="Z310" s="363"/>
      <c r="AA310" s="363"/>
      <c r="AB310" s="363"/>
      <c r="AC310" s="363"/>
      <c r="AD310" s="363"/>
      <c r="AE310" s="363"/>
      <c r="AF310" s="363"/>
      <c r="AG310" s="363"/>
      <c r="AH310" s="363"/>
      <c r="AI310" s="363"/>
      <c r="AJ310" s="363"/>
      <c r="AK310" s="363"/>
    </row>
    <row r="311" spans="1:37" ht="13.5" customHeight="1">
      <c r="A311" s="5" t="s">
        <v>31</v>
      </c>
      <c r="B311" s="544"/>
      <c r="C311" s="547"/>
      <c r="D311" s="594">
        <v>12</v>
      </c>
      <c r="E311" s="594"/>
      <c r="F311" s="731"/>
      <c r="G311" s="638"/>
      <c r="H311" s="639"/>
      <c r="I311" s="758"/>
      <c r="J311" s="646"/>
      <c r="K311" s="647"/>
      <c r="L311" s="758"/>
      <c r="M311" s="582"/>
      <c r="N311" s="441"/>
      <c r="O311" s="465"/>
      <c r="P311" s="776"/>
      <c r="Q311" s="442"/>
      <c r="R311" s="657"/>
      <c r="S311" s="658"/>
      <c r="T311" s="659"/>
      <c r="U311" s="657"/>
      <c r="V311" s="658"/>
      <c r="W311" s="659"/>
      <c r="X311" s="453"/>
      <c r="Y311" s="363"/>
      <c r="Z311" s="363"/>
      <c r="AA311" s="363"/>
      <c r="AB311" s="363"/>
      <c r="AC311" s="363"/>
      <c r="AD311" s="363"/>
      <c r="AE311" s="363"/>
      <c r="AF311" s="363"/>
      <c r="AG311" s="363"/>
      <c r="AH311" s="363"/>
      <c r="AI311" s="363"/>
      <c r="AJ311" s="363"/>
      <c r="AK311" s="363"/>
    </row>
    <row r="312" spans="1:37" ht="13.5" customHeight="1">
      <c r="A312" s="5"/>
      <c r="B312" s="542" t="s">
        <v>4</v>
      </c>
      <c r="C312" s="546">
        <f>C310+1</f>
        <v>40247</v>
      </c>
      <c r="D312" s="634"/>
      <c r="E312" s="634"/>
      <c r="F312" s="734"/>
      <c r="G312" s="636">
        <v>13</v>
      </c>
      <c r="H312" s="637"/>
      <c r="I312" s="757"/>
      <c r="J312" s="648">
        <v>4</v>
      </c>
      <c r="K312" s="645"/>
      <c r="L312" s="757"/>
      <c r="M312" s="584">
        <v>1</v>
      </c>
      <c r="N312" s="437"/>
      <c r="O312" s="464"/>
      <c r="P312" s="777"/>
      <c r="Q312" s="438"/>
      <c r="R312" s="652"/>
      <c r="S312" s="568"/>
      <c r="T312" s="653"/>
      <c r="U312" s="652"/>
      <c r="V312" s="568"/>
      <c r="W312" s="653"/>
      <c r="X312" s="453"/>
      <c r="Y312" s="363"/>
      <c r="Z312" s="363"/>
      <c r="AA312" s="363"/>
      <c r="AB312" s="363"/>
      <c r="AC312" s="363"/>
      <c r="AD312" s="363"/>
      <c r="AE312" s="363"/>
      <c r="AF312" s="363"/>
      <c r="AG312" s="363"/>
      <c r="AH312" s="363"/>
      <c r="AI312" s="363"/>
      <c r="AJ312" s="363"/>
      <c r="AK312" s="363"/>
    </row>
    <row r="313" spans="1:37" ht="13.5" customHeight="1">
      <c r="A313" s="5"/>
      <c r="B313" s="544"/>
      <c r="C313" s="547"/>
      <c r="D313" s="594"/>
      <c r="E313" s="594"/>
      <c r="F313" s="731"/>
      <c r="G313" s="638"/>
      <c r="H313" s="639"/>
      <c r="I313" s="758"/>
      <c r="J313" s="646"/>
      <c r="K313" s="647"/>
      <c r="L313" s="758"/>
      <c r="M313" s="582"/>
      <c r="N313" s="441"/>
      <c r="O313" s="465"/>
      <c r="P313" s="776"/>
      <c r="Q313" s="442"/>
      <c r="R313" s="652"/>
      <c r="S313" s="568"/>
      <c r="T313" s="653"/>
      <c r="U313" s="652"/>
      <c r="V313" s="568"/>
      <c r="W313" s="653"/>
      <c r="X313" s="453"/>
      <c r="Y313" s="363"/>
      <c r="Z313" s="363"/>
      <c r="AA313" s="363"/>
      <c r="AB313" s="363"/>
      <c r="AC313" s="363"/>
      <c r="AD313" s="363"/>
      <c r="AE313" s="363"/>
      <c r="AF313" s="363"/>
      <c r="AG313" s="363"/>
      <c r="AH313" s="363"/>
      <c r="AI313" s="363"/>
      <c r="AJ313" s="363"/>
      <c r="AK313" s="363"/>
    </row>
    <row r="314" spans="1:37" ht="13.5" customHeight="1">
      <c r="A314" s="5"/>
      <c r="B314" s="542" t="s">
        <v>5</v>
      </c>
      <c r="C314" s="546">
        <f>C312+1</f>
        <v>40248</v>
      </c>
      <c r="D314" s="634"/>
      <c r="E314" s="634"/>
      <c r="F314" s="734"/>
      <c r="G314" s="636">
        <v>30</v>
      </c>
      <c r="H314" s="637"/>
      <c r="I314" s="757"/>
      <c r="J314" s="648"/>
      <c r="K314" s="645"/>
      <c r="L314" s="757"/>
      <c r="M314" s="584"/>
      <c r="N314" s="437"/>
      <c r="O314" s="464"/>
      <c r="P314" s="777"/>
      <c r="Q314" s="438"/>
      <c r="R314" s="654"/>
      <c r="S314" s="655"/>
      <c r="T314" s="656"/>
      <c r="U314" s="654"/>
      <c r="V314" s="655"/>
      <c r="W314" s="656"/>
      <c r="X314" s="453"/>
      <c r="Y314" s="363"/>
      <c r="Z314" s="363"/>
      <c r="AA314" s="363"/>
      <c r="AB314" s="363"/>
      <c r="AC314" s="363"/>
      <c r="AD314" s="363"/>
      <c r="AE314" s="363"/>
      <c r="AF314" s="363"/>
      <c r="AG314" s="363"/>
      <c r="AH314" s="363"/>
      <c r="AI314" s="363"/>
      <c r="AJ314" s="363"/>
      <c r="AK314" s="363"/>
    </row>
    <row r="315" spans="1:37" ht="13.5" customHeight="1">
      <c r="A315" s="5" t="str">
        <f>+jaarplan!E23</f>
        <v>swim-bike</v>
      </c>
      <c r="B315" s="544"/>
      <c r="C315" s="547"/>
      <c r="D315" s="594"/>
      <c r="E315" s="594"/>
      <c r="F315" s="731"/>
      <c r="G315" s="638">
        <v>30</v>
      </c>
      <c r="H315" s="639" t="s">
        <v>516</v>
      </c>
      <c r="I315" s="758"/>
      <c r="J315" s="646"/>
      <c r="K315" s="647"/>
      <c r="L315" s="758"/>
      <c r="M315" s="582"/>
      <c r="N315" s="441"/>
      <c r="O315" s="465"/>
      <c r="P315" s="776"/>
      <c r="Q315" s="442"/>
      <c r="R315" s="657"/>
      <c r="S315" s="658"/>
      <c r="T315" s="659"/>
      <c r="U315" s="657"/>
      <c r="V315" s="658"/>
      <c r="W315" s="659"/>
      <c r="X315" s="453"/>
      <c r="Y315" s="363"/>
      <c r="Z315" s="363"/>
      <c r="AA315" s="363"/>
      <c r="AB315" s="363"/>
      <c r="AC315" s="363"/>
      <c r="AD315" s="363"/>
      <c r="AE315" s="363"/>
      <c r="AF315" s="363"/>
      <c r="AG315" s="363"/>
      <c r="AH315" s="363"/>
      <c r="AI315" s="363"/>
      <c r="AJ315" s="363"/>
      <c r="AK315" s="363"/>
    </row>
    <row r="316" spans="1:37" ht="13.5" customHeight="1">
      <c r="A316" s="5"/>
      <c r="B316" s="542" t="s">
        <v>6</v>
      </c>
      <c r="C316" s="546">
        <f>C314+1</f>
        <v>40249</v>
      </c>
      <c r="D316" s="634">
        <v>13</v>
      </c>
      <c r="E316" s="634"/>
      <c r="F316" s="734"/>
      <c r="G316" s="636"/>
      <c r="H316" s="637"/>
      <c r="I316" s="757"/>
      <c r="J316" s="648">
        <v>4</v>
      </c>
      <c r="K316" s="645"/>
      <c r="L316" s="757"/>
      <c r="M316" s="584"/>
      <c r="N316" s="437"/>
      <c r="O316" s="464"/>
      <c r="P316" s="777"/>
      <c r="Q316" s="438"/>
      <c r="R316" s="652"/>
      <c r="S316" s="568"/>
      <c r="T316" s="653"/>
      <c r="U316" s="652"/>
      <c r="V316" s="568"/>
      <c r="W316" s="653"/>
      <c r="X316" s="453"/>
      <c r="Y316" s="363"/>
      <c r="Z316" s="363"/>
      <c r="AA316" s="363"/>
      <c r="AB316" s="363"/>
      <c r="AC316" s="363"/>
      <c r="AD316" s="363"/>
      <c r="AE316" s="363"/>
      <c r="AF316" s="363"/>
      <c r="AG316" s="363"/>
      <c r="AH316" s="363"/>
      <c r="AI316" s="363"/>
      <c r="AJ316" s="363"/>
      <c r="AK316" s="363"/>
    </row>
    <row r="317" spans="1:37" ht="13.5" customHeight="1">
      <c r="A317" s="5"/>
      <c r="B317" s="544"/>
      <c r="C317" s="547"/>
      <c r="D317" s="594"/>
      <c r="E317" s="594"/>
      <c r="F317" s="731"/>
      <c r="G317" s="638"/>
      <c r="H317" s="639"/>
      <c r="I317" s="758"/>
      <c r="J317" s="646"/>
      <c r="K317" s="647"/>
      <c r="L317" s="758"/>
      <c r="M317" s="582"/>
      <c r="N317" s="441"/>
      <c r="O317" s="465"/>
      <c r="P317" s="776"/>
      <c r="Q317" s="442"/>
      <c r="R317" s="652"/>
      <c r="S317" s="568"/>
      <c r="T317" s="653"/>
      <c r="U317" s="652"/>
      <c r="V317" s="568"/>
      <c r="W317" s="653"/>
      <c r="X317" s="453"/>
      <c r="Y317" s="363"/>
      <c r="Z317" s="363"/>
      <c r="AA317" s="363"/>
      <c r="AB317" s="363"/>
      <c r="AC317" s="363"/>
      <c r="AD317" s="363"/>
      <c r="AE317" s="363"/>
      <c r="AF317" s="363"/>
      <c r="AG317" s="363"/>
      <c r="AH317" s="363"/>
      <c r="AI317" s="363"/>
      <c r="AJ317" s="363"/>
      <c r="AK317" s="363"/>
    </row>
    <row r="318" spans="1:37" ht="13.5" customHeight="1">
      <c r="A318" s="7"/>
      <c r="B318" s="542" t="s">
        <v>7</v>
      </c>
      <c r="C318" s="546">
        <f>C316+1</f>
        <v>40250</v>
      </c>
      <c r="D318" s="634"/>
      <c r="E318" s="634"/>
      <c r="F318" s="734"/>
      <c r="G318" s="640">
        <v>100</v>
      </c>
      <c r="H318" s="641"/>
      <c r="I318" s="757"/>
      <c r="J318" s="648"/>
      <c r="K318" s="645"/>
      <c r="L318" s="757"/>
      <c r="M318" s="584"/>
      <c r="N318" s="437"/>
      <c r="O318" s="464"/>
      <c r="P318" s="777"/>
      <c r="Q318" s="438"/>
      <c r="R318" s="654"/>
      <c r="S318" s="655"/>
      <c r="T318" s="656"/>
      <c r="U318" s="654"/>
      <c r="V318" s="655"/>
      <c r="W318" s="656"/>
      <c r="X318" s="453"/>
      <c r="Y318" s="363"/>
      <c r="Z318" s="363"/>
      <c r="AA318" s="363"/>
      <c r="AB318" s="363"/>
      <c r="AC318" s="363"/>
      <c r="AD318" s="363"/>
      <c r="AE318" s="363"/>
      <c r="AF318" s="363"/>
      <c r="AG318" s="363"/>
      <c r="AH318" s="363"/>
      <c r="AI318" s="363"/>
      <c r="AJ318" s="363"/>
      <c r="AK318" s="363"/>
    </row>
    <row r="319" spans="1:37" ht="13.5" customHeight="1">
      <c r="A319" s="7"/>
      <c r="B319" s="544"/>
      <c r="C319" s="547"/>
      <c r="D319" s="594"/>
      <c r="E319" s="594"/>
      <c r="F319" s="731"/>
      <c r="G319" s="642"/>
      <c r="H319" s="643"/>
      <c r="I319" s="758"/>
      <c r="J319" s="646"/>
      <c r="K319" s="647"/>
      <c r="L319" s="758"/>
      <c r="M319" s="582"/>
      <c r="N319" s="441"/>
      <c r="O319" s="465"/>
      <c r="P319" s="776"/>
      <c r="Q319" s="442"/>
      <c r="R319" s="657"/>
      <c r="S319" s="658"/>
      <c r="T319" s="659"/>
      <c r="U319" s="657"/>
      <c r="V319" s="658"/>
      <c r="W319" s="659"/>
      <c r="X319" s="453"/>
      <c r="Y319" s="363"/>
      <c r="Z319" s="363"/>
      <c r="AA319" s="363"/>
      <c r="AB319" s="363"/>
      <c r="AC319" s="363"/>
      <c r="AD319" s="363"/>
      <c r="AE319" s="363"/>
      <c r="AF319" s="363"/>
      <c r="AG319" s="363"/>
      <c r="AH319" s="363"/>
      <c r="AI319" s="363"/>
      <c r="AJ319" s="363"/>
      <c r="AK319" s="363"/>
    </row>
    <row r="320" spans="1:37" ht="13.5" customHeight="1">
      <c r="A320" s="5"/>
      <c r="B320" s="542" t="s">
        <v>8</v>
      </c>
      <c r="C320" s="546">
        <f>C318+1</f>
        <v>40251</v>
      </c>
      <c r="D320" s="635">
        <v>18</v>
      </c>
      <c r="E320" s="635"/>
      <c r="F320" s="735"/>
      <c r="G320" s="636"/>
      <c r="H320" s="637"/>
      <c r="I320" s="759"/>
      <c r="J320" s="644"/>
      <c r="K320" s="649"/>
      <c r="L320" s="759"/>
      <c r="M320" s="577"/>
      <c r="N320" s="437"/>
      <c r="O320" s="464"/>
      <c r="P320" s="775"/>
      <c r="Q320" s="438"/>
      <c r="R320" s="652"/>
      <c r="S320" s="568"/>
      <c r="T320" s="653"/>
      <c r="U320" s="652"/>
      <c r="V320" s="660"/>
      <c r="W320" s="653"/>
      <c r="X320" s="453"/>
      <c r="Y320" s="363"/>
      <c r="Z320" s="363"/>
      <c r="AA320" s="363"/>
      <c r="AB320" s="363"/>
      <c r="AC320" s="363"/>
      <c r="AD320" s="363"/>
      <c r="AE320" s="363"/>
      <c r="AF320" s="363"/>
      <c r="AG320" s="363"/>
      <c r="AH320" s="363"/>
      <c r="AI320" s="363"/>
      <c r="AJ320" s="363"/>
      <c r="AK320" s="363"/>
    </row>
    <row r="321" spans="1:37" ht="13.5" customHeight="1">
      <c r="A321" s="4" t="s">
        <v>32</v>
      </c>
      <c r="B321" s="542"/>
      <c r="C321" s="546"/>
      <c r="D321" s="568"/>
      <c r="E321" s="568"/>
      <c r="F321" s="736"/>
      <c r="G321" s="457"/>
      <c r="H321" s="456"/>
      <c r="I321" s="760"/>
      <c r="J321" s="650"/>
      <c r="K321" s="651"/>
      <c r="L321" s="760"/>
      <c r="M321" s="592"/>
      <c r="N321" s="458"/>
      <c r="O321" s="573"/>
      <c r="P321" s="778"/>
      <c r="Q321" s="442"/>
      <c r="R321" s="652"/>
      <c r="S321" s="568"/>
      <c r="T321" s="653"/>
      <c r="U321" s="652"/>
      <c r="V321" s="568"/>
      <c r="W321" s="653"/>
      <c r="X321" s="453"/>
      <c r="Y321" s="363"/>
      <c r="Z321" s="363"/>
      <c r="AA321" s="363"/>
      <c r="AB321" s="363"/>
      <c r="AC321" s="363"/>
      <c r="AD321" s="363"/>
      <c r="AE321" s="363"/>
      <c r="AF321" s="363"/>
      <c r="AG321" s="363"/>
      <c r="AH321" s="363"/>
      <c r="AI321" s="363"/>
      <c r="AJ321" s="363"/>
      <c r="AK321" s="363"/>
    </row>
    <row r="322" spans="1:37" s="2" customFormat="1" ht="13.5" customHeight="1">
      <c r="A322" s="469">
        <f>+jaarplan!M23</f>
        <v>15.178571428571429</v>
      </c>
      <c r="B322" s="552"/>
      <c r="C322" s="553" t="s">
        <v>10</v>
      </c>
      <c r="D322" s="326">
        <f>+jaarplan!F23</f>
        <v>43</v>
      </c>
      <c r="E322" s="327"/>
      <c r="F322" s="737"/>
      <c r="G322" s="328">
        <f>+jaarplan!H23</f>
        <v>199</v>
      </c>
      <c r="H322" s="326"/>
      <c r="I322" s="761"/>
      <c r="J322" s="631">
        <f>+jaarplan!K23</f>
        <v>12</v>
      </c>
      <c r="K322" s="329"/>
      <c r="L322" s="761"/>
      <c r="M322" s="632">
        <f>+jaarplan!Z23</f>
        <v>1</v>
      </c>
      <c r="N322" s="330"/>
      <c r="O322" s="329"/>
      <c r="P322" s="779"/>
      <c r="Q322" s="331"/>
      <c r="R322" s="470"/>
      <c r="S322" s="471"/>
      <c r="T322" s="472"/>
      <c r="U322" s="470"/>
      <c r="V322" s="471"/>
      <c r="W322" s="472"/>
      <c r="X322" s="351" t="str">
        <f>+jaarplan!W23</f>
        <v>3x</v>
      </c>
      <c r="Y322" s="351" t="str">
        <f>+jaarplan!X23</f>
        <v>3,0h</v>
      </c>
      <c r="Z322" s="351" t="str">
        <f>+jaarplan!Y23</f>
        <v>3X</v>
      </c>
      <c r="AA322" s="351">
        <f>+jaarplan!Z23</f>
        <v>1</v>
      </c>
      <c r="AB322" s="402"/>
      <c r="AC322" s="402"/>
      <c r="AD322" s="402"/>
      <c r="AE322" s="402"/>
      <c r="AF322" s="402"/>
      <c r="AG322" s="402"/>
      <c r="AH322" s="402"/>
      <c r="AI322" s="402"/>
      <c r="AJ322" s="402"/>
      <c r="AK322" s="402"/>
    </row>
    <row r="323" spans="1:37" s="2" customFormat="1" ht="13.5" customHeight="1">
      <c r="A323" s="595">
        <f>+F323+I323+L323+P323</f>
        <v>0</v>
      </c>
      <c r="B323" s="544"/>
      <c r="C323" s="553" t="s">
        <v>30</v>
      </c>
      <c r="D323" s="334">
        <f>+SUM(D308:D321)</f>
        <v>43</v>
      </c>
      <c r="E323" s="333"/>
      <c r="F323" s="738">
        <f>+SUM(F308:F321)</f>
        <v>0</v>
      </c>
      <c r="G323" s="334">
        <f>+SUM(G308:G321)</f>
        <v>199</v>
      </c>
      <c r="H323" s="332"/>
      <c r="I323" s="596">
        <f>+SUM(I308:I321)</f>
        <v>0</v>
      </c>
      <c r="J323" s="335">
        <f>+SUM(J308:J321)</f>
        <v>12</v>
      </c>
      <c r="K323" s="572"/>
      <c r="L323" s="596">
        <f>+SUM(L308:L321)</f>
        <v>0</v>
      </c>
      <c r="M323" s="334">
        <f>SUM(M308:M321)</f>
        <v>1</v>
      </c>
      <c r="N323" s="35"/>
      <c r="O323" s="572"/>
      <c r="P323" s="774">
        <f>+SUM(P308:P321)</f>
        <v>0</v>
      </c>
      <c r="Q323" s="336"/>
      <c r="R323" s="473">
        <f aca="true" t="shared" si="18" ref="R323:W323">IF(ISERROR(AVERAGE(R308:R321)),0,AVERAGE(R308:R321))</f>
        <v>0</v>
      </c>
      <c r="S323" s="474">
        <f t="shared" si="18"/>
        <v>0</v>
      </c>
      <c r="T323" s="475">
        <f t="shared" si="18"/>
        <v>0</v>
      </c>
      <c r="U323" s="473">
        <f t="shared" si="18"/>
        <v>0</v>
      </c>
      <c r="V323" s="515">
        <f t="shared" si="18"/>
        <v>0</v>
      </c>
      <c r="W323" s="514">
        <f t="shared" si="18"/>
        <v>0</v>
      </c>
      <c r="X323" s="468"/>
      <c r="Y323" s="402"/>
      <c r="Z323" s="402"/>
      <c r="AA323" s="402"/>
      <c r="AB323" s="402"/>
      <c r="AC323" s="402"/>
      <c r="AD323" s="402"/>
      <c r="AE323" s="402"/>
      <c r="AF323" s="402"/>
      <c r="AG323" s="402"/>
      <c r="AH323" s="402"/>
      <c r="AI323" s="402"/>
      <c r="AJ323" s="402"/>
      <c r="AK323" s="402"/>
    </row>
    <row r="324" spans="1:37" ht="13.5" customHeight="1">
      <c r="A324" s="4">
        <v>21</v>
      </c>
      <c r="B324" s="542" t="s">
        <v>2</v>
      </c>
      <c r="C324" s="543">
        <f>C320+1</f>
        <v>40252</v>
      </c>
      <c r="D324" s="634"/>
      <c r="E324" s="634"/>
      <c r="F324" s="734"/>
      <c r="G324" s="636">
        <v>26</v>
      </c>
      <c r="H324" s="637"/>
      <c r="I324" s="757"/>
      <c r="J324" s="644"/>
      <c r="K324" s="645"/>
      <c r="L324" s="757"/>
      <c r="M324" s="577"/>
      <c r="N324" s="437"/>
      <c r="O324" s="464"/>
      <c r="P324" s="775"/>
      <c r="Q324" s="438"/>
      <c r="R324" s="347"/>
      <c r="S324" s="346"/>
      <c r="T324" s="349"/>
      <c r="U324" s="347"/>
      <c r="V324" s="346"/>
      <c r="W324" s="349"/>
      <c r="Y324" s="363"/>
      <c r="Z324" s="363"/>
      <c r="AA324" s="363"/>
      <c r="AB324" s="363"/>
      <c r="AC324" s="363"/>
      <c r="AD324" s="363"/>
      <c r="AE324" s="363"/>
      <c r="AF324" s="363"/>
      <c r="AG324" s="363"/>
      <c r="AH324" s="363"/>
      <c r="AI324" s="363"/>
      <c r="AJ324" s="363"/>
      <c r="AK324" s="363"/>
    </row>
    <row r="325" spans="1:37" ht="13.5" customHeight="1">
      <c r="A325" s="4"/>
      <c r="B325" s="544"/>
      <c r="C325" s="545"/>
      <c r="D325" s="594"/>
      <c r="E325" s="594"/>
      <c r="F325" s="731"/>
      <c r="G325" s="638"/>
      <c r="H325" s="639"/>
      <c r="I325" s="758"/>
      <c r="J325" s="646">
        <v>4</v>
      </c>
      <c r="K325" s="647"/>
      <c r="L325" s="758"/>
      <c r="M325" s="582"/>
      <c r="N325" s="441"/>
      <c r="O325" s="465"/>
      <c r="P325" s="776"/>
      <c r="Q325" s="442"/>
      <c r="R325" s="652"/>
      <c r="S325" s="568"/>
      <c r="T325" s="653"/>
      <c r="U325" s="652"/>
      <c r="V325" s="568"/>
      <c r="W325" s="653"/>
      <c r="X325" s="446"/>
      <c r="Y325" s="363"/>
      <c r="Z325" s="363"/>
      <c r="AA325" s="363"/>
      <c r="AB325" s="363"/>
      <c r="AC325" s="363"/>
      <c r="AD325" s="363"/>
      <c r="AE325" s="363"/>
      <c r="AF325" s="363"/>
      <c r="AG325" s="363"/>
      <c r="AH325" s="363"/>
      <c r="AI325" s="363"/>
      <c r="AJ325" s="363"/>
      <c r="AK325" s="363"/>
    </row>
    <row r="326" spans="1:37" ht="13.5" customHeight="1">
      <c r="A326" s="5"/>
      <c r="B326" s="542" t="s">
        <v>3</v>
      </c>
      <c r="C326" s="546">
        <f>C324+1</f>
        <v>40253</v>
      </c>
      <c r="D326" s="634"/>
      <c r="E326" s="634"/>
      <c r="F326" s="734"/>
      <c r="G326" s="636">
        <v>26</v>
      </c>
      <c r="H326" s="637"/>
      <c r="I326" s="757"/>
      <c r="J326" s="648"/>
      <c r="K326" s="645"/>
      <c r="L326" s="757"/>
      <c r="M326" s="584"/>
      <c r="N326" s="437"/>
      <c r="O326" s="464"/>
      <c r="P326" s="777"/>
      <c r="Q326" s="438"/>
      <c r="R326" s="654"/>
      <c r="S326" s="655"/>
      <c r="T326" s="656"/>
      <c r="U326" s="654"/>
      <c r="V326" s="655"/>
      <c r="W326" s="656"/>
      <c r="X326" s="446"/>
      <c r="Y326" s="363"/>
      <c r="Z326" s="363"/>
      <c r="AA326" s="363"/>
      <c r="AB326" s="363"/>
      <c r="AC326" s="363"/>
      <c r="AD326" s="363"/>
      <c r="AE326" s="363"/>
      <c r="AF326" s="363"/>
      <c r="AG326" s="363"/>
      <c r="AH326" s="363"/>
      <c r="AI326" s="363"/>
      <c r="AJ326" s="363"/>
      <c r="AK326" s="363"/>
    </row>
    <row r="327" spans="1:37" ht="13.5" customHeight="1">
      <c r="A327" s="5" t="s">
        <v>31</v>
      </c>
      <c r="B327" s="544"/>
      <c r="C327" s="547"/>
      <c r="D327" s="594">
        <v>12</v>
      </c>
      <c r="E327" s="594"/>
      <c r="F327" s="731"/>
      <c r="G327" s="638"/>
      <c r="H327" s="639"/>
      <c r="I327" s="758"/>
      <c r="J327" s="646"/>
      <c r="K327" s="647"/>
      <c r="L327" s="758"/>
      <c r="M327" s="582"/>
      <c r="N327" s="441"/>
      <c r="O327" s="465"/>
      <c r="P327" s="776"/>
      <c r="Q327" s="442"/>
      <c r="R327" s="657"/>
      <c r="S327" s="658"/>
      <c r="T327" s="659"/>
      <c r="U327" s="657"/>
      <c r="V327" s="658"/>
      <c r="W327" s="659"/>
      <c r="X327" s="446"/>
      <c r="Y327" s="363"/>
      <c r="Z327" s="363"/>
      <c r="AA327" s="363"/>
      <c r="AB327" s="363"/>
      <c r="AC327" s="363"/>
      <c r="AD327" s="363"/>
      <c r="AE327" s="363"/>
      <c r="AF327" s="363"/>
      <c r="AG327" s="363"/>
      <c r="AH327" s="363"/>
      <c r="AI327" s="363"/>
      <c r="AJ327" s="363"/>
      <c r="AK327" s="363"/>
    </row>
    <row r="328" spans="1:37" ht="13.5" customHeight="1">
      <c r="A328" s="5"/>
      <c r="B328" s="542" t="s">
        <v>4</v>
      </c>
      <c r="C328" s="546">
        <f>C326+1</f>
        <v>40254</v>
      </c>
      <c r="D328" s="634"/>
      <c r="E328" s="634"/>
      <c r="F328" s="734"/>
      <c r="G328" s="636">
        <v>26</v>
      </c>
      <c r="H328" s="637"/>
      <c r="I328" s="757"/>
      <c r="J328" s="648"/>
      <c r="K328" s="645"/>
      <c r="L328" s="757"/>
      <c r="M328" s="584"/>
      <c r="N328" s="437"/>
      <c r="O328" s="464"/>
      <c r="P328" s="777"/>
      <c r="Q328" s="438"/>
      <c r="R328" s="652"/>
      <c r="S328" s="568"/>
      <c r="T328" s="653"/>
      <c r="U328" s="652"/>
      <c r="V328" s="568"/>
      <c r="W328" s="653"/>
      <c r="X328" s="446"/>
      <c r="Y328" s="363"/>
      <c r="Z328" s="363"/>
      <c r="AA328" s="363"/>
      <c r="AB328" s="363"/>
      <c r="AC328" s="363"/>
      <c r="AD328" s="363"/>
      <c r="AE328" s="363"/>
      <c r="AF328" s="363"/>
      <c r="AG328" s="363"/>
      <c r="AH328" s="363"/>
      <c r="AI328" s="363"/>
      <c r="AJ328" s="363"/>
      <c r="AK328" s="363"/>
    </row>
    <row r="329" spans="1:37" ht="13.5" customHeight="1">
      <c r="A329" s="5"/>
      <c r="B329" s="544"/>
      <c r="C329" s="547"/>
      <c r="D329" s="594"/>
      <c r="E329" s="594"/>
      <c r="F329" s="731"/>
      <c r="G329" s="638"/>
      <c r="H329" s="639"/>
      <c r="I329" s="758"/>
      <c r="J329" s="646">
        <v>3</v>
      </c>
      <c r="K329" s="647"/>
      <c r="L329" s="758"/>
      <c r="M329" s="582"/>
      <c r="N329" s="441"/>
      <c r="O329" s="465"/>
      <c r="P329" s="776"/>
      <c r="Q329" s="442"/>
      <c r="R329" s="652"/>
      <c r="S329" s="568"/>
      <c r="T329" s="653"/>
      <c r="U329" s="652"/>
      <c r="V329" s="568"/>
      <c r="W329" s="653"/>
      <c r="X329" s="446"/>
      <c r="Y329" s="363"/>
      <c r="Z329" s="363"/>
      <c r="AA329" s="363"/>
      <c r="AB329" s="363"/>
      <c r="AC329" s="363"/>
      <c r="AD329" s="363"/>
      <c r="AE329" s="363"/>
      <c r="AF329" s="363"/>
      <c r="AG329" s="363"/>
      <c r="AH329" s="363"/>
      <c r="AI329" s="363"/>
      <c r="AJ329" s="363"/>
      <c r="AK329" s="363"/>
    </row>
    <row r="330" spans="1:37" ht="13.5" customHeight="1">
      <c r="A330" s="5"/>
      <c r="B330" s="542" t="s">
        <v>5</v>
      </c>
      <c r="C330" s="546">
        <f>C328+1</f>
        <v>40255</v>
      </c>
      <c r="D330" s="634"/>
      <c r="E330" s="634"/>
      <c r="F330" s="734"/>
      <c r="G330" s="636">
        <v>26</v>
      </c>
      <c r="H330" s="637"/>
      <c r="I330" s="757"/>
      <c r="J330" s="648"/>
      <c r="K330" s="645"/>
      <c r="L330" s="757"/>
      <c r="M330" s="584"/>
      <c r="N330" s="437"/>
      <c r="O330" s="464"/>
      <c r="P330" s="777"/>
      <c r="Q330" s="438"/>
      <c r="R330" s="654"/>
      <c r="S330" s="655"/>
      <c r="T330" s="656"/>
      <c r="U330" s="654"/>
      <c r="V330" s="655"/>
      <c r="W330" s="656"/>
      <c r="X330" s="434"/>
      <c r="Y330" s="363"/>
      <c r="Z330" s="363"/>
      <c r="AA330" s="363"/>
      <c r="AB330" s="363"/>
      <c r="AC330" s="363"/>
      <c r="AD330" s="363"/>
      <c r="AE330" s="363"/>
      <c r="AF330" s="363"/>
      <c r="AG330" s="363"/>
      <c r="AH330" s="363"/>
      <c r="AI330" s="363"/>
      <c r="AJ330" s="363"/>
      <c r="AK330" s="363"/>
    </row>
    <row r="331" spans="1:37" ht="13.5" customHeight="1">
      <c r="A331" s="5" t="str">
        <f>+jaarplan!E24</f>
        <v>swim</v>
      </c>
      <c r="B331" s="548"/>
      <c r="C331" s="547"/>
      <c r="D331" s="594"/>
      <c r="E331" s="594"/>
      <c r="F331" s="731"/>
      <c r="G331" s="638"/>
      <c r="H331" s="639"/>
      <c r="I331" s="758"/>
      <c r="J331" s="646">
        <v>4.5</v>
      </c>
      <c r="K331" s="647"/>
      <c r="L331" s="758"/>
      <c r="M331" s="582"/>
      <c r="N331" s="441"/>
      <c r="O331" s="465"/>
      <c r="P331" s="776"/>
      <c r="Q331" s="442"/>
      <c r="R331" s="657"/>
      <c r="S331" s="658"/>
      <c r="T331" s="659"/>
      <c r="U331" s="657"/>
      <c r="V331" s="658"/>
      <c r="W331" s="659"/>
      <c r="X331" s="446"/>
      <c r="Y331" s="363"/>
      <c r="Z331" s="363"/>
      <c r="AA331" s="363"/>
      <c r="AB331" s="363"/>
      <c r="AC331" s="363"/>
      <c r="AD331" s="363"/>
      <c r="AE331" s="363"/>
      <c r="AF331" s="363"/>
      <c r="AG331" s="363"/>
      <c r="AH331" s="363"/>
      <c r="AI331" s="363"/>
      <c r="AJ331" s="363"/>
      <c r="AK331" s="363"/>
    </row>
    <row r="332" spans="1:37" ht="13.5" customHeight="1">
      <c r="A332" s="5"/>
      <c r="B332" s="542" t="s">
        <v>6</v>
      </c>
      <c r="C332" s="546">
        <f>C330+1</f>
        <v>40256</v>
      </c>
      <c r="D332" s="634">
        <v>13</v>
      </c>
      <c r="E332" s="634"/>
      <c r="F332" s="734"/>
      <c r="G332" s="636"/>
      <c r="H332" s="637"/>
      <c r="I332" s="757"/>
      <c r="J332" s="648"/>
      <c r="K332" s="645"/>
      <c r="L332" s="757"/>
      <c r="M332" s="584"/>
      <c r="N332" s="437"/>
      <c r="O332" s="464"/>
      <c r="P332" s="777"/>
      <c r="Q332" s="438"/>
      <c r="R332" s="652"/>
      <c r="S332" s="568"/>
      <c r="T332" s="653"/>
      <c r="U332" s="652"/>
      <c r="V332" s="568"/>
      <c r="W332" s="653"/>
      <c r="X332" s="446"/>
      <c r="Y332" s="363"/>
      <c r="Z332" s="363"/>
      <c r="AA332" s="363"/>
      <c r="AB332" s="363"/>
      <c r="AC332" s="363"/>
      <c r="AD332" s="363"/>
      <c r="AE332" s="363"/>
      <c r="AF332" s="363"/>
      <c r="AG332" s="363"/>
      <c r="AH332" s="363"/>
      <c r="AI332" s="363"/>
      <c r="AJ332" s="363"/>
      <c r="AK332" s="363"/>
    </row>
    <row r="333" spans="1:37" ht="13.5" customHeight="1">
      <c r="A333" s="5"/>
      <c r="B333" s="544"/>
      <c r="C333" s="547"/>
      <c r="D333" s="594"/>
      <c r="E333" s="594"/>
      <c r="F333" s="731"/>
      <c r="G333" s="638"/>
      <c r="H333" s="639"/>
      <c r="I333" s="758"/>
      <c r="J333" s="646">
        <v>4</v>
      </c>
      <c r="K333" s="647"/>
      <c r="L333" s="758"/>
      <c r="M333" s="582"/>
      <c r="N333" s="441"/>
      <c r="O333" s="465"/>
      <c r="P333" s="776"/>
      <c r="Q333" s="442"/>
      <c r="R333" s="652"/>
      <c r="S333" s="568"/>
      <c r="T333" s="653"/>
      <c r="U333" s="652"/>
      <c r="V333" s="568"/>
      <c r="W333" s="653"/>
      <c r="X333" s="446"/>
      <c r="Y333" s="363"/>
      <c r="Z333" s="363"/>
      <c r="AA333" s="363"/>
      <c r="AB333" s="363"/>
      <c r="AC333" s="363"/>
      <c r="AD333" s="363"/>
      <c r="AE333" s="363"/>
      <c r="AF333" s="363"/>
      <c r="AG333" s="363"/>
      <c r="AH333" s="363"/>
      <c r="AI333" s="363"/>
      <c r="AJ333" s="363"/>
      <c r="AK333" s="363"/>
    </row>
    <row r="334" spans="1:37" ht="13.5" customHeight="1">
      <c r="A334" s="7"/>
      <c r="B334" s="542" t="s">
        <v>7</v>
      </c>
      <c r="C334" s="546">
        <f>C332+1</f>
        <v>40257</v>
      </c>
      <c r="D334" s="634"/>
      <c r="E334" s="634"/>
      <c r="F334" s="734"/>
      <c r="G334" s="640">
        <v>120</v>
      </c>
      <c r="H334" s="641"/>
      <c r="I334" s="757"/>
      <c r="J334" s="648"/>
      <c r="K334" s="645"/>
      <c r="L334" s="757"/>
      <c r="M334" s="584"/>
      <c r="N334" s="437"/>
      <c r="O334" s="464"/>
      <c r="P334" s="777"/>
      <c r="Q334" s="438"/>
      <c r="R334" s="654"/>
      <c r="S334" s="655"/>
      <c r="T334" s="656"/>
      <c r="U334" s="654"/>
      <c r="V334" s="655"/>
      <c r="W334" s="656"/>
      <c r="X334" s="446"/>
      <c r="Y334" s="363"/>
      <c r="Z334" s="363"/>
      <c r="AA334" s="363"/>
      <c r="AB334" s="363"/>
      <c r="AC334" s="363"/>
      <c r="AD334" s="363"/>
      <c r="AE334" s="363"/>
      <c r="AF334" s="363"/>
      <c r="AG334" s="363"/>
      <c r="AH334" s="363"/>
      <c r="AI334" s="363"/>
      <c r="AJ334" s="363"/>
      <c r="AK334" s="363"/>
    </row>
    <row r="335" spans="1:37" ht="13.5" customHeight="1">
      <c r="A335" s="7"/>
      <c r="B335" s="544"/>
      <c r="C335" s="547"/>
      <c r="D335" s="594"/>
      <c r="E335" s="594"/>
      <c r="F335" s="731"/>
      <c r="G335" s="642"/>
      <c r="H335" s="643"/>
      <c r="I335" s="758"/>
      <c r="J335" s="646">
        <v>2.5</v>
      </c>
      <c r="K335" s="647"/>
      <c r="L335" s="758"/>
      <c r="M335" s="582"/>
      <c r="N335" s="441"/>
      <c r="O335" s="465"/>
      <c r="P335" s="776"/>
      <c r="Q335" s="442"/>
      <c r="R335" s="657"/>
      <c r="S335" s="658"/>
      <c r="T335" s="659"/>
      <c r="U335" s="657"/>
      <c r="V335" s="658"/>
      <c r="W335" s="659"/>
      <c r="X335" s="446"/>
      <c r="Y335" s="363"/>
      <c r="Z335" s="363"/>
      <c r="AA335" s="363"/>
      <c r="AB335" s="363"/>
      <c r="AC335" s="363"/>
      <c r="AD335" s="363"/>
      <c r="AE335" s="363"/>
      <c r="AF335" s="363"/>
      <c r="AG335" s="363"/>
      <c r="AH335" s="363"/>
      <c r="AI335" s="363"/>
      <c r="AJ335" s="363"/>
      <c r="AK335" s="363"/>
    </row>
    <row r="336" spans="1:37" ht="13.5" customHeight="1">
      <c r="A336" s="5"/>
      <c r="B336" s="542" t="s">
        <v>8</v>
      </c>
      <c r="C336" s="546">
        <f>C334+1</f>
        <v>40258</v>
      </c>
      <c r="D336" s="635">
        <v>21</v>
      </c>
      <c r="E336" s="635"/>
      <c r="F336" s="735"/>
      <c r="G336" s="636"/>
      <c r="H336" s="637"/>
      <c r="I336" s="759"/>
      <c r="J336" s="644"/>
      <c r="K336" s="649"/>
      <c r="L336" s="759"/>
      <c r="M336" s="577"/>
      <c r="N336" s="437"/>
      <c r="O336" s="464"/>
      <c r="P336" s="775"/>
      <c r="Q336" s="438"/>
      <c r="R336" s="652"/>
      <c r="S336" s="568"/>
      <c r="T336" s="653"/>
      <c r="U336" s="652"/>
      <c r="V336" s="660"/>
      <c r="W336" s="653"/>
      <c r="X336" s="446"/>
      <c r="Y336" s="363"/>
      <c r="Z336" s="363"/>
      <c r="AA336" s="363"/>
      <c r="AB336" s="363"/>
      <c r="AC336" s="363"/>
      <c r="AD336" s="363"/>
      <c r="AE336" s="363"/>
      <c r="AF336" s="363"/>
      <c r="AG336" s="363"/>
      <c r="AH336" s="363"/>
      <c r="AI336" s="363"/>
      <c r="AJ336" s="363"/>
      <c r="AK336" s="363"/>
    </row>
    <row r="337" spans="1:37" ht="13.5" customHeight="1">
      <c r="A337" s="4" t="s">
        <v>32</v>
      </c>
      <c r="B337" s="542"/>
      <c r="C337" s="546"/>
      <c r="D337" s="568"/>
      <c r="E337" s="568"/>
      <c r="F337" s="736"/>
      <c r="G337" s="457"/>
      <c r="H337" s="456"/>
      <c r="I337" s="760"/>
      <c r="J337" s="650">
        <v>3</v>
      </c>
      <c r="K337" s="651"/>
      <c r="L337" s="760"/>
      <c r="M337" s="592"/>
      <c r="N337" s="458"/>
      <c r="O337" s="573"/>
      <c r="P337" s="778"/>
      <c r="Q337" s="442"/>
      <c r="R337" s="652"/>
      <c r="S337" s="568"/>
      <c r="T337" s="653"/>
      <c r="U337" s="652"/>
      <c r="V337" s="568"/>
      <c r="W337" s="653"/>
      <c r="X337" s="5"/>
      <c r="Y337" s="363"/>
      <c r="Z337" s="363"/>
      <c r="AA337" s="363"/>
      <c r="AB337" s="363"/>
      <c r="AC337" s="363"/>
      <c r="AD337" s="363"/>
      <c r="AE337" s="363"/>
      <c r="AF337" s="363"/>
      <c r="AG337" s="363"/>
      <c r="AH337" s="363"/>
      <c r="AI337" s="363"/>
      <c r="AJ337" s="363"/>
      <c r="AK337" s="363"/>
    </row>
    <row r="338" spans="1:37" s="2" customFormat="1" ht="13.5" customHeight="1">
      <c r="A338" s="469">
        <f>+jaarplan!M24</f>
        <v>18.285714285714285</v>
      </c>
      <c r="B338" s="549"/>
      <c r="C338" s="550" t="s">
        <v>10</v>
      </c>
      <c r="D338" s="326">
        <f>+jaarplan!F24</f>
        <v>46</v>
      </c>
      <c r="E338" s="327"/>
      <c r="F338" s="737"/>
      <c r="G338" s="328">
        <f>+jaarplan!H24</f>
        <v>224</v>
      </c>
      <c r="H338" s="326"/>
      <c r="I338" s="756"/>
      <c r="J338" s="329">
        <f>+jaarplan!K24</f>
        <v>21</v>
      </c>
      <c r="K338" s="329"/>
      <c r="L338" s="765"/>
      <c r="M338" s="574">
        <f>+jaarplan!Z24</f>
        <v>0</v>
      </c>
      <c r="N338" s="330"/>
      <c r="O338" s="329"/>
      <c r="P338" s="773"/>
      <c r="Q338" s="331"/>
      <c r="R338" s="470"/>
      <c r="S338" s="471"/>
      <c r="T338" s="472"/>
      <c r="U338" s="470"/>
      <c r="V338" s="471"/>
      <c r="W338" s="472"/>
      <c r="X338" s="351" t="str">
        <f>+jaarplan!W24</f>
        <v>3x</v>
      </c>
      <c r="Y338" s="351" t="str">
        <f>+jaarplan!X24</f>
        <v>4,0H</v>
      </c>
      <c r="Z338" s="351" t="str">
        <f>+jaarplan!Y24</f>
        <v>6X</v>
      </c>
      <c r="AA338" s="351">
        <f>+jaarplan!Z24</f>
        <v>0</v>
      </c>
      <c r="AB338" s="402"/>
      <c r="AC338" s="402"/>
      <c r="AD338" s="402"/>
      <c r="AE338" s="402"/>
      <c r="AF338" s="402"/>
      <c r="AG338" s="402"/>
      <c r="AH338" s="402"/>
      <c r="AI338" s="402"/>
      <c r="AJ338" s="402"/>
      <c r="AK338" s="402"/>
    </row>
    <row r="339" spans="1:37" s="2" customFormat="1" ht="13.5" customHeight="1">
      <c r="A339" s="595">
        <f>+F339+I339+L339+P339</f>
        <v>0</v>
      </c>
      <c r="B339" s="544"/>
      <c r="C339" s="551" t="s">
        <v>30</v>
      </c>
      <c r="D339" s="334">
        <f>+SUM(D324:D337)</f>
        <v>46</v>
      </c>
      <c r="E339" s="333"/>
      <c r="F339" s="738">
        <f>+SUM(F324:F337)</f>
        <v>0</v>
      </c>
      <c r="G339" s="334">
        <f>+SUM(G324:G337)</f>
        <v>224</v>
      </c>
      <c r="H339" s="332"/>
      <c r="I339" s="596">
        <f>+SUM(I324:I337)</f>
        <v>0</v>
      </c>
      <c r="J339" s="335">
        <f>+SUM(J324:J337)</f>
        <v>21</v>
      </c>
      <c r="K339" s="572"/>
      <c r="L339" s="596">
        <f>+SUM(L324:L337)</f>
        <v>0</v>
      </c>
      <c r="M339" s="334">
        <f>SUM(M324:M337)</f>
        <v>0</v>
      </c>
      <c r="N339" s="35"/>
      <c r="O339" s="572"/>
      <c r="P339" s="774">
        <f>+SUM(P324:P337)</f>
        <v>0</v>
      </c>
      <c r="Q339" s="336"/>
      <c r="R339" s="473">
        <f aca="true" t="shared" si="19" ref="R339:W339">IF(ISERROR(AVERAGE(R324:R337)),0,AVERAGE(R324:R337))</f>
        <v>0</v>
      </c>
      <c r="S339" s="474">
        <f t="shared" si="19"/>
        <v>0</v>
      </c>
      <c r="T339" s="475">
        <f t="shared" si="19"/>
        <v>0</v>
      </c>
      <c r="U339" s="473">
        <f t="shared" si="19"/>
        <v>0</v>
      </c>
      <c r="V339" s="515">
        <f t="shared" si="19"/>
        <v>0</v>
      </c>
      <c r="W339" s="514">
        <f t="shared" si="19"/>
        <v>0</v>
      </c>
      <c r="X339" s="344"/>
      <c r="Y339" s="402"/>
      <c r="Z339" s="402"/>
      <c r="AA339" s="402"/>
      <c r="AB339" s="402"/>
      <c r="AC339" s="402"/>
      <c r="AD339" s="402"/>
      <c r="AE339" s="402"/>
      <c r="AF339" s="402"/>
      <c r="AG339" s="402"/>
      <c r="AH339" s="402"/>
      <c r="AI339" s="402"/>
      <c r="AJ339" s="402"/>
      <c r="AK339" s="402"/>
    </row>
    <row r="340" spans="1:37" ht="13.5" customHeight="1">
      <c r="A340" s="4">
        <v>22</v>
      </c>
      <c r="B340" s="542" t="s">
        <v>2</v>
      </c>
      <c r="C340" s="543">
        <f>+C336+1</f>
        <v>40259</v>
      </c>
      <c r="D340" s="634"/>
      <c r="E340" s="634"/>
      <c r="F340" s="734"/>
      <c r="G340" s="636"/>
      <c r="H340" s="637"/>
      <c r="I340" s="757"/>
      <c r="J340" s="644"/>
      <c r="K340" s="645"/>
      <c r="L340" s="757"/>
      <c r="M340" s="577"/>
      <c r="N340" s="437"/>
      <c r="O340" s="464"/>
      <c r="P340" s="775"/>
      <c r="Q340" s="438"/>
      <c r="R340" s="347"/>
      <c r="S340" s="346"/>
      <c r="T340" s="349"/>
      <c r="U340" s="347"/>
      <c r="V340" s="346"/>
      <c r="W340" s="349"/>
      <c r="X340" s="434"/>
      <c r="Y340" s="363"/>
      <c r="Z340" s="363"/>
      <c r="AA340" s="363"/>
      <c r="AB340" s="363"/>
      <c r="AC340" s="363"/>
      <c r="AD340" s="363"/>
      <c r="AE340" s="363"/>
      <c r="AF340" s="363"/>
      <c r="AG340" s="363"/>
      <c r="AH340" s="363"/>
      <c r="AI340" s="363"/>
      <c r="AJ340" s="363"/>
      <c r="AK340" s="363"/>
    </row>
    <row r="341" spans="1:37" ht="13.5" customHeight="1">
      <c r="A341" s="4"/>
      <c r="B341" s="544"/>
      <c r="C341" s="545"/>
      <c r="D341" s="594"/>
      <c r="E341" s="594"/>
      <c r="F341" s="731"/>
      <c r="G341" s="638"/>
      <c r="H341" s="639"/>
      <c r="I341" s="758"/>
      <c r="J341" s="646"/>
      <c r="K341" s="647"/>
      <c r="L341" s="758"/>
      <c r="M341" s="582"/>
      <c r="N341" s="441"/>
      <c r="O341" s="465"/>
      <c r="P341" s="776"/>
      <c r="Q341" s="442"/>
      <c r="R341" s="652"/>
      <c r="S341" s="568"/>
      <c r="T341" s="653"/>
      <c r="U341" s="652"/>
      <c r="V341" s="568"/>
      <c r="W341" s="653"/>
      <c r="X341" s="446"/>
      <c r="Y341" s="363"/>
      <c r="Z341" s="363"/>
      <c r="AA341" s="363"/>
      <c r="AB341" s="363"/>
      <c r="AC341" s="363"/>
      <c r="AD341" s="363"/>
      <c r="AE341" s="363"/>
      <c r="AF341" s="363"/>
      <c r="AG341" s="363"/>
      <c r="AH341" s="363"/>
      <c r="AI341" s="363"/>
      <c r="AJ341" s="363"/>
      <c r="AK341" s="363"/>
    </row>
    <row r="342" spans="1:37" ht="13.5" customHeight="1">
      <c r="A342" s="5"/>
      <c r="B342" s="542" t="s">
        <v>3</v>
      </c>
      <c r="C342" s="546">
        <f>C340+1</f>
        <v>40260</v>
      </c>
      <c r="D342" s="634"/>
      <c r="E342" s="634"/>
      <c r="F342" s="734"/>
      <c r="G342" s="636">
        <v>26</v>
      </c>
      <c r="H342" s="637"/>
      <c r="I342" s="757"/>
      <c r="J342" s="648"/>
      <c r="K342" s="645"/>
      <c r="L342" s="757"/>
      <c r="M342" s="584"/>
      <c r="N342" s="437"/>
      <c r="O342" s="464"/>
      <c r="P342" s="777"/>
      <c r="Q342" s="438"/>
      <c r="R342" s="654"/>
      <c r="S342" s="655"/>
      <c r="T342" s="656"/>
      <c r="U342" s="654"/>
      <c r="V342" s="655"/>
      <c r="W342" s="656"/>
      <c r="X342" s="446"/>
      <c r="Y342" s="363"/>
      <c r="Z342" s="363"/>
      <c r="AA342" s="363"/>
      <c r="AB342" s="363"/>
      <c r="AC342" s="363"/>
      <c r="AD342" s="363"/>
      <c r="AE342" s="363"/>
      <c r="AF342" s="363"/>
      <c r="AG342" s="363"/>
      <c r="AH342" s="363"/>
      <c r="AI342" s="363"/>
      <c r="AJ342" s="363"/>
      <c r="AK342" s="363"/>
    </row>
    <row r="343" spans="1:37" ht="13.5" customHeight="1">
      <c r="A343" s="5" t="s">
        <v>31</v>
      </c>
      <c r="B343" s="544"/>
      <c r="C343" s="547"/>
      <c r="D343" s="594">
        <v>12</v>
      </c>
      <c r="E343" s="594"/>
      <c r="F343" s="731"/>
      <c r="G343" s="638"/>
      <c r="H343" s="639"/>
      <c r="I343" s="758"/>
      <c r="J343" s="646"/>
      <c r="K343" s="647"/>
      <c r="L343" s="758"/>
      <c r="M343" s="582"/>
      <c r="N343" s="441"/>
      <c r="O343" s="465"/>
      <c r="P343" s="776"/>
      <c r="Q343" s="442"/>
      <c r="R343" s="657"/>
      <c r="S343" s="658"/>
      <c r="T343" s="659"/>
      <c r="U343" s="657"/>
      <c r="V343" s="658"/>
      <c r="W343" s="659"/>
      <c r="X343" s="434"/>
      <c r="Y343" s="363"/>
      <c r="Z343" s="363"/>
      <c r="AA343" s="363"/>
      <c r="AB343" s="363"/>
      <c r="AC343" s="363"/>
      <c r="AD343" s="363"/>
      <c r="AE343" s="363"/>
      <c r="AF343" s="363"/>
      <c r="AG343" s="363"/>
      <c r="AH343" s="363"/>
      <c r="AI343" s="363"/>
      <c r="AJ343" s="363"/>
      <c r="AK343" s="363"/>
    </row>
    <row r="344" spans="1:37" ht="13.5" customHeight="1">
      <c r="A344" s="5"/>
      <c r="B344" s="542" t="s">
        <v>4</v>
      </c>
      <c r="C344" s="546">
        <f>C342+1</f>
        <v>40261</v>
      </c>
      <c r="D344" s="634"/>
      <c r="E344" s="634"/>
      <c r="F344" s="734"/>
      <c r="G344" s="636">
        <v>50</v>
      </c>
      <c r="H344" s="637" t="s">
        <v>395</v>
      </c>
      <c r="I344" s="757"/>
      <c r="J344" s="648"/>
      <c r="K344" s="645"/>
      <c r="L344" s="757"/>
      <c r="M344" s="584"/>
      <c r="N344" s="437"/>
      <c r="O344" s="464"/>
      <c r="P344" s="777"/>
      <c r="Q344" s="438"/>
      <c r="R344" s="652"/>
      <c r="S344" s="568"/>
      <c r="T344" s="653"/>
      <c r="U344" s="652"/>
      <c r="V344" s="568"/>
      <c r="W344" s="653"/>
      <c r="Y344" s="363"/>
      <c r="Z344" s="363"/>
      <c r="AA344" s="363"/>
      <c r="AB344" s="363"/>
      <c r="AC344" s="363"/>
      <c r="AD344" s="363"/>
      <c r="AE344" s="363"/>
      <c r="AF344" s="363"/>
      <c r="AG344" s="363"/>
      <c r="AH344" s="363"/>
      <c r="AI344" s="363"/>
      <c r="AJ344" s="363"/>
      <c r="AK344" s="363"/>
    </row>
    <row r="345" spans="1:37" ht="13.5" customHeight="1">
      <c r="A345" s="5"/>
      <c r="B345" s="544"/>
      <c r="C345" s="547"/>
      <c r="D345" s="594"/>
      <c r="E345" s="594"/>
      <c r="F345" s="731"/>
      <c r="G345" s="638"/>
      <c r="H345" s="639"/>
      <c r="I345" s="758"/>
      <c r="J345" s="646"/>
      <c r="K345" s="647"/>
      <c r="L345" s="758"/>
      <c r="M345" s="582"/>
      <c r="N345" s="441"/>
      <c r="O345" s="465"/>
      <c r="P345" s="776"/>
      <c r="Q345" s="442"/>
      <c r="R345" s="652"/>
      <c r="S345" s="568"/>
      <c r="T345" s="653"/>
      <c r="U345" s="652"/>
      <c r="V345" s="568"/>
      <c r="W345" s="653"/>
      <c r="Y345" s="363"/>
      <c r="Z345" s="363"/>
      <c r="AA345" s="363"/>
      <c r="AB345" s="363"/>
      <c r="AC345" s="363"/>
      <c r="AD345" s="363"/>
      <c r="AE345" s="363"/>
      <c r="AF345" s="363"/>
      <c r="AG345" s="363"/>
      <c r="AH345" s="363"/>
      <c r="AI345" s="363"/>
      <c r="AJ345" s="363"/>
      <c r="AK345" s="363"/>
    </row>
    <row r="346" spans="1:37" ht="13.5" customHeight="1">
      <c r="A346" s="5"/>
      <c r="B346" s="542" t="s">
        <v>5</v>
      </c>
      <c r="C346" s="546">
        <f>C344+1</f>
        <v>40262</v>
      </c>
      <c r="D346" s="634"/>
      <c r="E346" s="634"/>
      <c r="F346" s="734"/>
      <c r="G346" s="636"/>
      <c r="H346" s="637"/>
      <c r="I346" s="757"/>
      <c r="J346" s="648"/>
      <c r="K346" s="645"/>
      <c r="L346" s="757"/>
      <c r="M346" s="584"/>
      <c r="N346" s="437"/>
      <c r="O346" s="464"/>
      <c r="P346" s="777"/>
      <c r="Q346" s="438"/>
      <c r="R346" s="654"/>
      <c r="S346" s="655"/>
      <c r="T346" s="656"/>
      <c r="U346" s="654"/>
      <c r="V346" s="655"/>
      <c r="W346" s="656"/>
      <c r="X346" s="434"/>
      <c r="Y346" s="363"/>
      <c r="Z346" s="363"/>
      <c r="AA346" s="363"/>
      <c r="AB346" s="363"/>
      <c r="AC346" s="363"/>
      <c r="AD346" s="363"/>
      <c r="AE346" s="363"/>
      <c r="AF346" s="363"/>
      <c r="AG346" s="363"/>
      <c r="AH346" s="363"/>
      <c r="AI346" s="363"/>
      <c r="AJ346" s="363"/>
      <c r="AK346" s="363"/>
    </row>
    <row r="347" spans="1:37" ht="13.5" customHeight="1">
      <c r="A347" s="5" t="str">
        <f>+jaarplan!E25</f>
        <v>RUST</v>
      </c>
      <c r="B347" s="544"/>
      <c r="C347" s="547"/>
      <c r="D347" s="594"/>
      <c r="E347" s="594"/>
      <c r="F347" s="731"/>
      <c r="G347" s="638"/>
      <c r="H347" s="639"/>
      <c r="I347" s="758"/>
      <c r="J347" s="646">
        <v>3.5</v>
      </c>
      <c r="K347" s="647"/>
      <c r="L347" s="758"/>
      <c r="M347" s="582"/>
      <c r="N347" s="441"/>
      <c r="O347" s="465"/>
      <c r="P347" s="776"/>
      <c r="Q347" s="442"/>
      <c r="R347" s="657"/>
      <c r="S347" s="658"/>
      <c r="T347" s="659"/>
      <c r="U347" s="657"/>
      <c r="V347" s="658"/>
      <c r="W347" s="659"/>
      <c r="X347" s="446"/>
      <c r="Y347" s="363"/>
      <c r="Z347" s="363"/>
      <c r="AA347" s="363"/>
      <c r="AB347" s="363"/>
      <c r="AC347" s="363"/>
      <c r="AD347" s="363"/>
      <c r="AE347" s="363"/>
      <c r="AF347" s="363"/>
      <c r="AG347" s="363"/>
      <c r="AH347" s="363"/>
      <c r="AI347" s="363"/>
      <c r="AJ347" s="363"/>
      <c r="AK347" s="363"/>
    </row>
    <row r="348" spans="1:37" ht="13.5" customHeight="1">
      <c r="A348" s="5"/>
      <c r="B348" s="542" t="s">
        <v>6</v>
      </c>
      <c r="C348" s="546">
        <f>C346+1</f>
        <v>40263</v>
      </c>
      <c r="D348" s="634"/>
      <c r="E348" s="634"/>
      <c r="F348" s="734"/>
      <c r="G348" s="636"/>
      <c r="H348" s="637"/>
      <c r="I348" s="757"/>
      <c r="J348" s="648"/>
      <c r="K348" s="645"/>
      <c r="L348" s="757"/>
      <c r="M348" s="584"/>
      <c r="N348" s="437"/>
      <c r="O348" s="464"/>
      <c r="P348" s="777"/>
      <c r="Q348" s="438"/>
      <c r="R348" s="652"/>
      <c r="S348" s="568"/>
      <c r="T348" s="653"/>
      <c r="U348" s="652"/>
      <c r="V348" s="568"/>
      <c r="W348" s="653"/>
      <c r="X348" s="446"/>
      <c r="Y348" s="363"/>
      <c r="Z348" s="363"/>
      <c r="AA348" s="363"/>
      <c r="AB348" s="363"/>
      <c r="AC348" s="363"/>
      <c r="AD348" s="363"/>
      <c r="AE348" s="363"/>
      <c r="AF348" s="363"/>
      <c r="AG348" s="363"/>
      <c r="AH348" s="363"/>
      <c r="AI348" s="363"/>
      <c r="AJ348" s="363"/>
      <c r="AK348" s="363"/>
    </row>
    <row r="349" spans="1:37" ht="13.5" customHeight="1">
      <c r="A349" s="5"/>
      <c r="B349" s="544"/>
      <c r="C349" s="547"/>
      <c r="D349" s="594"/>
      <c r="E349" s="594"/>
      <c r="F349" s="731"/>
      <c r="G349" s="638"/>
      <c r="H349" s="639"/>
      <c r="I349" s="758"/>
      <c r="J349" s="646"/>
      <c r="K349" s="647"/>
      <c r="L349" s="758"/>
      <c r="M349" s="582"/>
      <c r="N349" s="441"/>
      <c r="O349" s="465"/>
      <c r="P349" s="776"/>
      <c r="Q349" s="442"/>
      <c r="R349" s="652"/>
      <c r="S349" s="568"/>
      <c r="T349" s="653"/>
      <c r="U349" s="652"/>
      <c r="V349" s="568"/>
      <c r="W349" s="653"/>
      <c r="X349" s="446"/>
      <c r="Y349" s="363"/>
      <c r="Z349" s="363"/>
      <c r="AA349" s="363"/>
      <c r="AB349" s="363"/>
      <c r="AC349" s="363"/>
      <c r="AD349" s="363"/>
      <c r="AE349" s="363"/>
      <c r="AF349" s="363"/>
      <c r="AG349" s="363"/>
      <c r="AH349" s="363"/>
      <c r="AI349" s="363"/>
      <c r="AJ349" s="363"/>
      <c r="AK349" s="363"/>
    </row>
    <row r="350" spans="1:37" ht="13.5" customHeight="1">
      <c r="A350" s="7"/>
      <c r="B350" s="542" t="s">
        <v>7</v>
      </c>
      <c r="C350" s="546">
        <f>C348+1</f>
        <v>40264</v>
      </c>
      <c r="D350" s="634"/>
      <c r="E350" s="634"/>
      <c r="F350" s="734"/>
      <c r="G350" s="640">
        <v>60</v>
      </c>
      <c r="H350" s="641"/>
      <c r="I350" s="757"/>
      <c r="J350" s="648"/>
      <c r="K350" s="645"/>
      <c r="L350" s="757"/>
      <c r="M350" s="584"/>
      <c r="N350" s="437"/>
      <c r="O350" s="464"/>
      <c r="P350" s="777"/>
      <c r="Q350" s="438"/>
      <c r="R350" s="654"/>
      <c r="S350" s="655"/>
      <c r="T350" s="656"/>
      <c r="U350" s="654"/>
      <c r="V350" s="655"/>
      <c r="W350" s="656"/>
      <c r="X350" s="446"/>
      <c r="Y350" s="363"/>
      <c r="Z350" s="363"/>
      <c r="AA350" s="363"/>
      <c r="AB350" s="363"/>
      <c r="AC350" s="363"/>
      <c r="AD350" s="363"/>
      <c r="AE350" s="363"/>
      <c r="AF350" s="363"/>
      <c r="AG350" s="363"/>
      <c r="AH350" s="363"/>
      <c r="AI350" s="363"/>
      <c r="AJ350" s="363"/>
      <c r="AK350" s="363"/>
    </row>
    <row r="351" spans="1:37" ht="13.5" customHeight="1">
      <c r="A351" s="7"/>
      <c r="B351" s="544"/>
      <c r="C351" s="547"/>
      <c r="D351" s="594"/>
      <c r="E351" s="594"/>
      <c r="F351" s="731"/>
      <c r="G351" s="642"/>
      <c r="H351" s="643"/>
      <c r="I351" s="758"/>
      <c r="J351" s="646">
        <v>3.5</v>
      </c>
      <c r="K351" s="647"/>
      <c r="L351" s="758"/>
      <c r="M351" s="582"/>
      <c r="N351" s="441"/>
      <c r="O351" s="465"/>
      <c r="P351" s="776"/>
      <c r="Q351" s="442"/>
      <c r="R351" s="657"/>
      <c r="S351" s="658"/>
      <c r="T351" s="659"/>
      <c r="U351" s="657"/>
      <c r="V351" s="658"/>
      <c r="W351" s="659"/>
      <c r="X351" s="446"/>
      <c r="Y351" s="363"/>
      <c r="Z351" s="363"/>
      <c r="AA351" s="363"/>
      <c r="AB351" s="363"/>
      <c r="AC351" s="363"/>
      <c r="AD351" s="363"/>
      <c r="AE351" s="363"/>
      <c r="AF351" s="363"/>
      <c r="AG351" s="363"/>
      <c r="AH351" s="363"/>
      <c r="AI351" s="363"/>
      <c r="AJ351" s="363"/>
      <c r="AK351" s="363"/>
    </row>
    <row r="352" spans="1:37" ht="13.5" customHeight="1">
      <c r="A352" s="5"/>
      <c r="B352" s="542" t="s">
        <v>8</v>
      </c>
      <c r="C352" s="546">
        <f>C350+1</f>
        <v>40265</v>
      </c>
      <c r="D352" s="635">
        <v>12</v>
      </c>
      <c r="E352" s="635"/>
      <c r="F352" s="735"/>
      <c r="G352" s="636"/>
      <c r="H352" s="637"/>
      <c r="I352" s="759"/>
      <c r="J352" s="644"/>
      <c r="K352" s="649"/>
      <c r="L352" s="759"/>
      <c r="M352" s="577"/>
      <c r="N352" s="437"/>
      <c r="O352" s="464"/>
      <c r="P352" s="775"/>
      <c r="Q352" s="438"/>
      <c r="R352" s="652"/>
      <c r="S352" s="568"/>
      <c r="T352" s="653"/>
      <c r="U352" s="652"/>
      <c r="V352" s="660"/>
      <c r="W352" s="653"/>
      <c r="X352" s="446"/>
      <c r="Y352" s="363"/>
      <c r="Z352" s="363"/>
      <c r="AA352" s="363"/>
      <c r="AB352" s="363"/>
      <c r="AC352" s="363"/>
      <c r="AD352" s="363"/>
      <c r="AE352" s="363"/>
      <c r="AF352" s="363"/>
      <c r="AG352" s="363"/>
      <c r="AH352" s="363"/>
      <c r="AI352" s="363"/>
      <c r="AJ352" s="363"/>
      <c r="AK352" s="363"/>
    </row>
    <row r="353" spans="1:37" ht="13.5" customHeight="1">
      <c r="A353" s="4" t="s">
        <v>32</v>
      </c>
      <c r="B353" s="542"/>
      <c r="C353" s="546"/>
      <c r="D353" s="568"/>
      <c r="E353" s="568"/>
      <c r="F353" s="736"/>
      <c r="G353" s="457"/>
      <c r="H353" s="456"/>
      <c r="I353" s="760"/>
      <c r="J353" s="650"/>
      <c r="K353" s="651"/>
      <c r="L353" s="760"/>
      <c r="M353" s="592"/>
      <c r="N353" s="458"/>
      <c r="O353" s="573"/>
      <c r="P353" s="778"/>
      <c r="Q353" s="442"/>
      <c r="R353" s="652"/>
      <c r="S353" s="568"/>
      <c r="T353" s="653"/>
      <c r="U353" s="652"/>
      <c r="V353" s="568"/>
      <c r="W353" s="653"/>
      <c r="X353" s="5"/>
      <c r="Y353" s="363"/>
      <c r="Z353" s="363"/>
      <c r="AA353" s="363"/>
      <c r="AB353" s="363"/>
      <c r="AC353" s="363"/>
      <c r="AD353" s="363"/>
      <c r="AE353" s="363"/>
      <c r="AF353" s="363"/>
      <c r="AG353" s="363"/>
      <c r="AH353" s="363"/>
      <c r="AI353" s="363"/>
      <c r="AJ353" s="363"/>
      <c r="AK353" s="363"/>
    </row>
    <row r="354" spans="1:37" s="2" customFormat="1" ht="13.5" customHeight="1">
      <c r="A354" s="469">
        <f>+jaarplan!M25</f>
        <v>8.904761904761905</v>
      </c>
      <c r="B354" s="552"/>
      <c r="C354" s="553" t="s">
        <v>10</v>
      </c>
      <c r="D354" s="326">
        <f>+jaarplan!F25</f>
        <v>24</v>
      </c>
      <c r="E354" s="327"/>
      <c r="F354" s="737"/>
      <c r="G354" s="328">
        <f>+jaarplan!H25</f>
        <v>136</v>
      </c>
      <c r="H354" s="326"/>
      <c r="I354" s="761"/>
      <c r="J354" s="631">
        <f>+jaarplan!K25</f>
        <v>7</v>
      </c>
      <c r="K354" s="329"/>
      <c r="L354" s="761"/>
      <c r="M354" s="632">
        <f>+jaarplan!Z25</f>
        <v>0</v>
      </c>
      <c r="N354" s="330"/>
      <c r="O354" s="329"/>
      <c r="P354" s="779"/>
      <c r="Q354" s="331"/>
      <c r="R354" s="470"/>
      <c r="S354" s="471"/>
      <c r="T354" s="472"/>
      <c r="U354" s="470"/>
      <c r="V354" s="471"/>
      <c r="W354" s="472"/>
      <c r="X354" s="351" t="str">
        <f>+jaarplan!W25</f>
        <v>2x</v>
      </c>
      <c r="Y354" s="351" t="str">
        <f>+jaarplan!X25</f>
        <v>2,0h</v>
      </c>
      <c r="Z354" s="351" t="str">
        <f>+jaarplan!Y25</f>
        <v>2x</v>
      </c>
      <c r="AA354" s="351">
        <f>+jaarplan!Z25</f>
        <v>0</v>
      </c>
      <c r="AB354" s="402"/>
      <c r="AC354" s="402"/>
      <c r="AD354" s="402"/>
      <c r="AE354" s="402"/>
      <c r="AF354" s="402"/>
      <c r="AG354" s="402"/>
      <c r="AH354" s="402"/>
      <c r="AI354" s="402"/>
      <c r="AJ354" s="402"/>
      <c r="AK354" s="402"/>
    </row>
    <row r="355" spans="1:37" s="2" customFormat="1" ht="13.5" customHeight="1">
      <c r="A355" s="595">
        <f>+F355+I355+L355+P355</f>
        <v>0</v>
      </c>
      <c r="B355" s="544"/>
      <c r="C355" s="553" t="s">
        <v>30</v>
      </c>
      <c r="D355" s="334">
        <f>+SUM(D340:D353)</f>
        <v>24</v>
      </c>
      <c r="E355" s="333"/>
      <c r="F355" s="738">
        <f>+SUM(F340:F353)</f>
        <v>0</v>
      </c>
      <c r="G355" s="334">
        <f>+SUM(G340:G353)</f>
        <v>136</v>
      </c>
      <c r="H355" s="332"/>
      <c r="I355" s="596">
        <f>+SUM(I340:I353)</f>
        <v>0</v>
      </c>
      <c r="J355" s="335">
        <f>+SUM(J340:J353)</f>
        <v>7</v>
      </c>
      <c r="K355" s="572"/>
      <c r="L355" s="596">
        <f>+SUM(L340:L353)</f>
        <v>0</v>
      </c>
      <c r="M355" s="334">
        <f>SUM(M340:M353)</f>
        <v>0</v>
      </c>
      <c r="N355" s="35"/>
      <c r="O355" s="572"/>
      <c r="P355" s="774">
        <f>+SUM(P340:P353)</f>
        <v>0</v>
      </c>
      <c r="Q355" s="336"/>
      <c r="R355" s="473">
        <f aca="true" t="shared" si="20" ref="R355:W355">IF(ISERROR(AVERAGE(R340:R353)),0,AVERAGE(R340:R353))</f>
        <v>0</v>
      </c>
      <c r="S355" s="474">
        <f t="shared" si="20"/>
        <v>0</v>
      </c>
      <c r="T355" s="475">
        <f t="shared" si="20"/>
        <v>0</v>
      </c>
      <c r="U355" s="473">
        <f t="shared" si="20"/>
        <v>0</v>
      </c>
      <c r="V355" s="515">
        <f t="shared" si="20"/>
        <v>0</v>
      </c>
      <c r="W355" s="514">
        <f t="shared" si="20"/>
        <v>0</v>
      </c>
      <c r="X355" s="344"/>
      <c r="Y355" s="402"/>
      <c r="Z355" s="402"/>
      <c r="AA355" s="402"/>
      <c r="AB355" s="402"/>
      <c r="AC355" s="402"/>
      <c r="AD355" s="402"/>
      <c r="AE355" s="402"/>
      <c r="AF355" s="402"/>
      <c r="AG355" s="402"/>
      <c r="AH355" s="402"/>
      <c r="AI355" s="402"/>
      <c r="AJ355" s="402"/>
      <c r="AK355" s="402"/>
    </row>
    <row r="356" spans="1:37" ht="13.5" customHeight="1">
      <c r="A356" s="4">
        <v>23</v>
      </c>
      <c r="B356" s="542" t="s">
        <v>2</v>
      </c>
      <c r="C356" s="543">
        <f>C352+1</f>
        <v>40266</v>
      </c>
      <c r="D356" s="634"/>
      <c r="E356" s="634"/>
      <c r="F356" s="734"/>
      <c r="G356" s="636"/>
      <c r="H356" s="637"/>
      <c r="I356" s="757"/>
      <c r="J356" s="644"/>
      <c r="K356" s="645"/>
      <c r="L356" s="757"/>
      <c r="M356" s="577"/>
      <c r="N356" s="437"/>
      <c r="O356" s="464"/>
      <c r="P356" s="775"/>
      <c r="Q356" s="438"/>
      <c r="R356" s="347"/>
      <c r="S356" s="346"/>
      <c r="T356" s="349"/>
      <c r="U356" s="347"/>
      <c r="V356" s="346"/>
      <c r="W356" s="349"/>
      <c r="X356" s="446"/>
      <c r="Y356" s="363"/>
      <c r="Z356" s="363"/>
      <c r="AA356" s="363"/>
      <c r="AB356" s="363"/>
      <c r="AC356" s="363"/>
      <c r="AD356" s="363"/>
      <c r="AE356" s="363"/>
      <c r="AF356" s="363"/>
      <c r="AG356" s="363"/>
      <c r="AH356" s="363"/>
      <c r="AI356" s="363"/>
      <c r="AJ356" s="363"/>
      <c r="AK356" s="363"/>
    </row>
    <row r="357" spans="1:37" ht="13.5" customHeight="1">
      <c r="A357" s="4"/>
      <c r="B357" s="544"/>
      <c r="C357" s="545"/>
      <c r="D357" s="594"/>
      <c r="E357" s="594"/>
      <c r="F357" s="731"/>
      <c r="G357" s="638">
        <v>26</v>
      </c>
      <c r="H357" s="639"/>
      <c r="I357" s="758"/>
      <c r="J357" s="646">
        <v>4</v>
      </c>
      <c r="K357" s="647"/>
      <c r="L357" s="758"/>
      <c r="M357" s="582"/>
      <c r="N357" s="441"/>
      <c r="O357" s="465"/>
      <c r="P357" s="776"/>
      <c r="Q357" s="442"/>
      <c r="R357" s="652"/>
      <c r="S357" s="568"/>
      <c r="T357" s="653"/>
      <c r="U357" s="652"/>
      <c r="V357" s="568"/>
      <c r="W357" s="653"/>
      <c r="X357" s="446"/>
      <c r="Y357" s="363"/>
      <c r="Z357" s="363"/>
      <c r="AA357" s="363"/>
      <c r="AB357" s="363"/>
      <c r="AC357" s="363"/>
      <c r="AD357" s="363"/>
      <c r="AE357" s="363"/>
      <c r="AF357" s="363"/>
      <c r="AG357" s="363"/>
      <c r="AH357" s="363"/>
      <c r="AI357" s="363"/>
      <c r="AJ357" s="363"/>
      <c r="AK357" s="363"/>
    </row>
    <row r="358" spans="1:37" ht="13.5" customHeight="1">
      <c r="A358" s="5"/>
      <c r="B358" s="542" t="s">
        <v>3</v>
      </c>
      <c r="C358" s="546">
        <f>C356+1</f>
        <v>40267</v>
      </c>
      <c r="D358" s="634"/>
      <c r="E358" s="634"/>
      <c r="F358" s="734"/>
      <c r="G358" s="636">
        <v>26</v>
      </c>
      <c r="H358" s="637"/>
      <c r="I358" s="757"/>
      <c r="J358" s="648"/>
      <c r="K358" s="645"/>
      <c r="L358" s="757"/>
      <c r="M358" s="584"/>
      <c r="N358" s="437"/>
      <c r="O358" s="464"/>
      <c r="P358" s="777"/>
      <c r="Q358" s="438"/>
      <c r="R358" s="654"/>
      <c r="S358" s="655"/>
      <c r="T358" s="656"/>
      <c r="U358" s="654"/>
      <c r="V358" s="655"/>
      <c r="W358" s="656"/>
      <c r="X358" s="446"/>
      <c r="Y358" s="363"/>
      <c r="Z358" s="363"/>
      <c r="AA358" s="363"/>
      <c r="AB358" s="363"/>
      <c r="AC358" s="363"/>
      <c r="AD358" s="363"/>
      <c r="AE358" s="363"/>
      <c r="AF358" s="363"/>
      <c r="AG358" s="363"/>
      <c r="AH358" s="363"/>
      <c r="AI358" s="363"/>
      <c r="AJ358" s="363"/>
      <c r="AK358" s="363"/>
    </row>
    <row r="359" spans="1:37" ht="13.5" customHeight="1">
      <c r="A359" s="5" t="s">
        <v>31</v>
      </c>
      <c r="B359" s="544"/>
      <c r="C359" s="547"/>
      <c r="D359" s="594">
        <v>12</v>
      </c>
      <c r="E359" s="594"/>
      <c r="F359" s="731"/>
      <c r="G359" s="638"/>
      <c r="H359" s="639"/>
      <c r="I359" s="758"/>
      <c r="J359" s="646"/>
      <c r="K359" s="647"/>
      <c r="L359" s="758"/>
      <c r="M359" s="582"/>
      <c r="N359" s="441"/>
      <c r="O359" s="465"/>
      <c r="P359" s="776"/>
      <c r="Q359" s="442"/>
      <c r="R359" s="657"/>
      <c r="S359" s="658"/>
      <c r="T359" s="659"/>
      <c r="U359" s="657"/>
      <c r="V359" s="658"/>
      <c r="W359" s="659"/>
      <c r="X359" s="446"/>
      <c r="Y359" s="363"/>
      <c r="Z359" s="363"/>
      <c r="AA359" s="363"/>
      <c r="AB359" s="363"/>
      <c r="AC359" s="363"/>
      <c r="AD359" s="363"/>
      <c r="AE359" s="363"/>
      <c r="AF359" s="363"/>
      <c r="AG359" s="363"/>
      <c r="AH359" s="363"/>
      <c r="AI359" s="363"/>
      <c r="AJ359" s="363"/>
      <c r="AK359" s="363"/>
    </row>
    <row r="360" spans="1:37" ht="13.5" customHeight="1">
      <c r="A360" s="5"/>
      <c r="B360" s="542" t="s">
        <v>4</v>
      </c>
      <c r="C360" s="546">
        <f>C358+1</f>
        <v>40268</v>
      </c>
      <c r="D360" s="634"/>
      <c r="E360" s="634"/>
      <c r="F360" s="734"/>
      <c r="G360" s="636">
        <v>26</v>
      </c>
      <c r="H360" s="637"/>
      <c r="I360" s="757"/>
      <c r="J360" s="648"/>
      <c r="K360" s="645"/>
      <c r="L360" s="757"/>
      <c r="M360" s="584"/>
      <c r="N360" s="437"/>
      <c r="O360" s="464"/>
      <c r="P360" s="777"/>
      <c r="Q360" s="438"/>
      <c r="R360" s="652"/>
      <c r="S360" s="568"/>
      <c r="T360" s="653"/>
      <c r="U360" s="652"/>
      <c r="V360" s="568"/>
      <c r="W360" s="653"/>
      <c r="X360" s="446"/>
      <c r="Y360" s="363"/>
      <c r="Z360" s="363"/>
      <c r="AA360" s="363"/>
      <c r="AB360" s="363"/>
      <c r="AC360" s="363"/>
      <c r="AD360" s="363"/>
      <c r="AE360" s="363"/>
      <c r="AF360" s="363"/>
      <c r="AG360" s="363"/>
      <c r="AH360" s="363"/>
      <c r="AI360" s="363"/>
      <c r="AJ360" s="363"/>
      <c r="AK360" s="363"/>
    </row>
    <row r="361" spans="1:37" ht="13.5" customHeight="1">
      <c r="A361" s="5"/>
      <c r="B361" s="544"/>
      <c r="C361" s="547"/>
      <c r="D361" s="594"/>
      <c r="E361" s="594"/>
      <c r="F361" s="731"/>
      <c r="G361" s="638"/>
      <c r="H361" s="639"/>
      <c r="I361" s="758"/>
      <c r="J361" s="646">
        <v>3</v>
      </c>
      <c r="K361" s="647"/>
      <c r="L361" s="758"/>
      <c r="M361" s="582"/>
      <c r="N361" s="441"/>
      <c r="O361" s="465"/>
      <c r="P361" s="776"/>
      <c r="Q361" s="442"/>
      <c r="R361" s="652"/>
      <c r="S361" s="568"/>
      <c r="T361" s="653"/>
      <c r="U361" s="652"/>
      <c r="V361" s="568"/>
      <c r="W361" s="653"/>
      <c r="X361" s="446"/>
      <c r="Y361" s="363"/>
      <c r="Z361" s="363"/>
      <c r="AA361" s="363"/>
      <c r="AB361" s="363"/>
      <c r="AC361" s="363"/>
      <c r="AD361" s="363"/>
      <c r="AE361" s="363"/>
      <c r="AF361" s="363"/>
      <c r="AG361" s="363"/>
      <c r="AH361" s="363"/>
      <c r="AI361" s="363"/>
      <c r="AJ361" s="363"/>
      <c r="AK361" s="363"/>
    </row>
    <row r="362" spans="1:37" ht="13.5" customHeight="1">
      <c r="A362" s="5"/>
      <c r="B362" s="542" t="s">
        <v>5</v>
      </c>
      <c r="C362" s="546">
        <f>C360+1</f>
        <v>40269</v>
      </c>
      <c r="D362" s="634"/>
      <c r="E362" s="634"/>
      <c r="F362" s="734"/>
      <c r="G362" s="636">
        <v>26</v>
      </c>
      <c r="H362" s="637"/>
      <c r="I362" s="757"/>
      <c r="J362" s="648"/>
      <c r="K362" s="645"/>
      <c r="L362" s="757"/>
      <c r="M362" s="584"/>
      <c r="N362" s="437"/>
      <c r="O362" s="464"/>
      <c r="P362" s="777"/>
      <c r="Q362" s="438"/>
      <c r="R362" s="654"/>
      <c r="S362" s="655"/>
      <c r="T362" s="656"/>
      <c r="U362" s="654"/>
      <c r="V362" s="655"/>
      <c r="W362" s="656"/>
      <c r="X362" s="446"/>
      <c r="Y362" s="363"/>
      <c r="Z362" s="363"/>
      <c r="AA362" s="363"/>
      <c r="AB362" s="363"/>
      <c r="AC362" s="363"/>
      <c r="AD362" s="363"/>
      <c r="AE362" s="363"/>
      <c r="AF362" s="363"/>
      <c r="AG362" s="363"/>
      <c r="AH362" s="363"/>
      <c r="AI362" s="363"/>
      <c r="AJ362" s="363"/>
      <c r="AK362" s="363"/>
    </row>
    <row r="363" spans="1:37" ht="13.5" customHeight="1">
      <c r="A363" s="5" t="str">
        <f>+jaarplan!E26</f>
        <v>swim</v>
      </c>
      <c r="B363" s="544"/>
      <c r="C363" s="547"/>
      <c r="D363" s="594"/>
      <c r="E363" s="594"/>
      <c r="F363" s="731"/>
      <c r="G363" s="638"/>
      <c r="H363" s="639"/>
      <c r="I363" s="758"/>
      <c r="J363" s="646">
        <v>5</v>
      </c>
      <c r="K363" s="647"/>
      <c r="L363" s="758"/>
      <c r="M363" s="582"/>
      <c r="N363" s="441"/>
      <c r="O363" s="465"/>
      <c r="P363" s="776"/>
      <c r="Q363" s="442"/>
      <c r="R363" s="657"/>
      <c r="S363" s="658"/>
      <c r="T363" s="659"/>
      <c r="U363" s="657"/>
      <c r="V363" s="658"/>
      <c r="W363" s="659"/>
      <c r="X363" s="446"/>
      <c r="Y363" s="363"/>
      <c r="Z363" s="363"/>
      <c r="AA363" s="363"/>
      <c r="AB363" s="363"/>
      <c r="AC363" s="363"/>
      <c r="AD363" s="363"/>
      <c r="AE363" s="363"/>
      <c r="AF363" s="363"/>
      <c r="AG363" s="363"/>
      <c r="AH363" s="363"/>
      <c r="AI363" s="363"/>
      <c r="AJ363" s="363"/>
      <c r="AK363" s="363"/>
    </row>
    <row r="364" spans="1:37" ht="13.5" customHeight="1">
      <c r="A364" s="5"/>
      <c r="B364" s="542" t="s">
        <v>6</v>
      </c>
      <c r="C364" s="546">
        <f>C362+1</f>
        <v>40270</v>
      </c>
      <c r="D364" s="634">
        <v>13</v>
      </c>
      <c r="E364" s="634"/>
      <c r="F364" s="734"/>
      <c r="G364" s="636"/>
      <c r="H364" s="637"/>
      <c r="I364" s="757"/>
      <c r="J364" s="648"/>
      <c r="K364" s="645"/>
      <c r="L364" s="757"/>
      <c r="M364" s="584"/>
      <c r="N364" s="437"/>
      <c r="O364" s="464"/>
      <c r="P364" s="777"/>
      <c r="Q364" s="438"/>
      <c r="R364" s="652"/>
      <c r="S364" s="568"/>
      <c r="T364" s="653"/>
      <c r="U364" s="652"/>
      <c r="V364" s="568"/>
      <c r="W364" s="653"/>
      <c r="X364" s="446"/>
      <c r="Y364" s="363"/>
      <c r="Z364" s="363"/>
      <c r="AA364" s="363"/>
      <c r="AB364" s="363"/>
      <c r="AC364" s="363"/>
      <c r="AD364" s="363"/>
      <c r="AE364" s="363"/>
      <c r="AF364" s="363"/>
      <c r="AG364" s="363"/>
      <c r="AH364" s="363"/>
      <c r="AI364" s="363"/>
      <c r="AJ364" s="363"/>
      <c r="AK364" s="363"/>
    </row>
    <row r="365" spans="1:37" ht="13.5" customHeight="1">
      <c r="A365" s="5"/>
      <c r="B365" s="544"/>
      <c r="C365" s="547"/>
      <c r="D365" s="594"/>
      <c r="E365" s="594"/>
      <c r="F365" s="731"/>
      <c r="G365" s="638"/>
      <c r="H365" s="639"/>
      <c r="I365" s="758"/>
      <c r="J365" s="646">
        <v>4</v>
      </c>
      <c r="K365" s="647"/>
      <c r="L365" s="758"/>
      <c r="M365" s="582"/>
      <c r="N365" s="441"/>
      <c r="O365" s="465"/>
      <c r="P365" s="776"/>
      <c r="Q365" s="442"/>
      <c r="R365" s="652"/>
      <c r="S365" s="568"/>
      <c r="T365" s="653"/>
      <c r="U365" s="652"/>
      <c r="V365" s="568"/>
      <c r="W365" s="653"/>
      <c r="X365" s="446"/>
      <c r="Y365" s="363"/>
      <c r="Z365" s="363"/>
      <c r="AA365" s="363"/>
      <c r="AB365" s="363"/>
      <c r="AC365" s="363"/>
      <c r="AD365" s="363"/>
      <c r="AE365" s="363"/>
      <c r="AF365" s="363"/>
      <c r="AG365" s="363"/>
      <c r="AH365" s="363"/>
      <c r="AI365" s="363"/>
      <c r="AJ365" s="363"/>
      <c r="AK365" s="363"/>
    </row>
    <row r="366" spans="1:37" ht="13.5" customHeight="1">
      <c r="A366" s="7"/>
      <c r="B366" s="542" t="s">
        <v>7</v>
      </c>
      <c r="C366" s="546">
        <f>C364+1</f>
        <v>40271</v>
      </c>
      <c r="D366" s="634"/>
      <c r="E366" s="634"/>
      <c r="F366" s="734"/>
      <c r="G366" s="640">
        <v>90</v>
      </c>
      <c r="H366" s="641"/>
      <c r="I366" s="757"/>
      <c r="J366" s="648"/>
      <c r="K366" s="645"/>
      <c r="L366" s="757"/>
      <c r="M366" s="584"/>
      <c r="N366" s="437"/>
      <c r="O366" s="464"/>
      <c r="P366" s="777"/>
      <c r="Q366" s="438"/>
      <c r="R366" s="654"/>
      <c r="S366" s="655"/>
      <c r="T366" s="656"/>
      <c r="U366" s="654"/>
      <c r="V366" s="655"/>
      <c r="W366" s="656"/>
      <c r="X366" s="446"/>
      <c r="Y366" s="363"/>
      <c r="Z366" s="363"/>
      <c r="AA366" s="363"/>
      <c r="AB366" s="363"/>
      <c r="AC366" s="363"/>
      <c r="AD366" s="363"/>
      <c r="AE366" s="363"/>
      <c r="AF366" s="363"/>
      <c r="AG366" s="363"/>
      <c r="AH366" s="363"/>
      <c r="AI366" s="363"/>
      <c r="AJ366" s="363"/>
      <c r="AK366" s="363"/>
    </row>
    <row r="367" spans="1:37" ht="13.5" customHeight="1">
      <c r="A367" s="7"/>
      <c r="B367" s="544"/>
      <c r="C367" s="547"/>
      <c r="D367" s="594"/>
      <c r="E367" s="594"/>
      <c r="F367" s="731"/>
      <c r="G367" s="642"/>
      <c r="H367" s="643"/>
      <c r="I367" s="758"/>
      <c r="J367" s="646">
        <v>2</v>
      </c>
      <c r="K367" s="647"/>
      <c r="L367" s="758"/>
      <c r="M367" s="582"/>
      <c r="N367" s="441"/>
      <c r="O367" s="465"/>
      <c r="P367" s="776"/>
      <c r="Q367" s="442"/>
      <c r="R367" s="657"/>
      <c r="S367" s="658"/>
      <c r="T367" s="659"/>
      <c r="U367" s="657"/>
      <c r="V367" s="658"/>
      <c r="W367" s="659"/>
      <c r="X367" s="446"/>
      <c r="Y367" s="363"/>
      <c r="Z367" s="363"/>
      <c r="AA367" s="363"/>
      <c r="AB367" s="363"/>
      <c r="AC367" s="363"/>
      <c r="AD367" s="363"/>
      <c r="AE367" s="363"/>
      <c r="AF367" s="363"/>
      <c r="AG367" s="363"/>
      <c r="AH367" s="363"/>
      <c r="AI367" s="363"/>
      <c r="AJ367" s="363"/>
      <c r="AK367" s="363"/>
    </row>
    <row r="368" spans="1:37" ht="13.5" customHeight="1">
      <c r="A368" s="5"/>
      <c r="B368" s="542" t="s">
        <v>8</v>
      </c>
      <c r="C368" s="546">
        <f>C366+1</f>
        <v>40272</v>
      </c>
      <c r="D368" s="635">
        <v>15</v>
      </c>
      <c r="E368" s="635"/>
      <c r="F368" s="735"/>
      <c r="G368" s="636"/>
      <c r="H368" s="637"/>
      <c r="I368" s="759"/>
      <c r="J368" s="644"/>
      <c r="K368" s="649"/>
      <c r="L368" s="759"/>
      <c r="M368" s="577"/>
      <c r="N368" s="437"/>
      <c r="O368" s="464"/>
      <c r="P368" s="775"/>
      <c r="Q368" s="438"/>
      <c r="R368" s="652"/>
      <c r="S368" s="568"/>
      <c r="T368" s="653"/>
      <c r="U368" s="652"/>
      <c r="V368" s="660"/>
      <c r="W368" s="653"/>
      <c r="X368" s="446"/>
      <c r="Y368" s="363"/>
      <c r="Z368" s="363"/>
      <c r="AA368" s="363"/>
      <c r="AB368" s="363"/>
      <c r="AC368" s="363"/>
      <c r="AD368" s="363"/>
      <c r="AE368" s="363"/>
      <c r="AF368" s="363"/>
      <c r="AG368" s="363"/>
      <c r="AH368" s="363"/>
      <c r="AI368" s="363"/>
      <c r="AJ368" s="363"/>
      <c r="AK368" s="363"/>
    </row>
    <row r="369" spans="1:37" ht="13.5" customHeight="1">
      <c r="A369" s="4" t="s">
        <v>32</v>
      </c>
      <c r="B369" s="542"/>
      <c r="C369" s="546"/>
      <c r="D369" s="568"/>
      <c r="E369" s="568"/>
      <c r="F369" s="736"/>
      <c r="G369" s="457"/>
      <c r="H369" s="456"/>
      <c r="I369" s="760"/>
      <c r="J369" s="650">
        <v>5</v>
      </c>
      <c r="K369" s="651"/>
      <c r="L369" s="760"/>
      <c r="M369" s="592"/>
      <c r="N369" s="458"/>
      <c r="O369" s="573"/>
      <c r="P369" s="778"/>
      <c r="Q369" s="442"/>
      <c r="R369" s="652"/>
      <c r="S369" s="568"/>
      <c r="T369" s="653"/>
      <c r="U369" s="652"/>
      <c r="V369" s="568"/>
      <c r="W369" s="653"/>
      <c r="X369" s="446"/>
      <c r="Y369" s="363"/>
      <c r="Z369" s="363"/>
      <c r="AA369" s="363"/>
      <c r="AB369" s="363"/>
      <c r="AC369" s="363"/>
      <c r="AD369" s="363"/>
      <c r="AE369" s="363"/>
      <c r="AF369" s="363"/>
      <c r="AG369" s="363"/>
      <c r="AH369" s="363"/>
      <c r="AI369" s="363"/>
      <c r="AJ369" s="363"/>
      <c r="AK369" s="363"/>
    </row>
    <row r="370" spans="1:37" s="2" customFormat="1" ht="13.5" customHeight="1">
      <c r="A370" s="469">
        <f>+jaarplan!M26</f>
        <v>17.452380952380953</v>
      </c>
      <c r="B370" s="552"/>
      <c r="C370" s="553" t="s">
        <v>10</v>
      </c>
      <c r="D370" s="326">
        <f>+jaarplan!F26</f>
        <v>40</v>
      </c>
      <c r="E370" s="327"/>
      <c r="F370" s="737"/>
      <c r="G370" s="328">
        <f>+jaarplan!H26</f>
        <v>194</v>
      </c>
      <c r="H370" s="326"/>
      <c r="I370" s="761"/>
      <c r="J370" s="631">
        <f>+jaarplan!K26</f>
        <v>23</v>
      </c>
      <c r="K370" s="329"/>
      <c r="L370" s="761"/>
      <c r="M370" s="632"/>
      <c r="N370" s="330"/>
      <c r="O370" s="329"/>
      <c r="P370" s="779"/>
      <c r="Q370" s="331"/>
      <c r="R370" s="470"/>
      <c r="S370" s="471"/>
      <c r="T370" s="472"/>
      <c r="U370" s="470"/>
      <c r="V370" s="471"/>
      <c r="W370" s="472"/>
      <c r="X370" s="351" t="str">
        <f>+jaarplan!W26</f>
        <v>3x</v>
      </c>
      <c r="Y370" s="351" t="str">
        <f>+jaarplan!X26</f>
        <v>3,0H</v>
      </c>
      <c r="Z370" s="351" t="str">
        <f>+jaarplan!Y26</f>
        <v>6x</v>
      </c>
      <c r="AA370" s="351">
        <f>+jaarplan!Z26</f>
        <v>0</v>
      </c>
      <c r="AB370" s="402"/>
      <c r="AC370" s="402"/>
      <c r="AD370" s="402"/>
      <c r="AE370" s="402"/>
      <c r="AF370" s="402"/>
      <c r="AG370" s="402"/>
      <c r="AH370" s="402"/>
      <c r="AI370" s="402"/>
      <c r="AJ370" s="402"/>
      <c r="AK370" s="402"/>
    </row>
    <row r="371" spans="1:37" s="2" customFormat="1" ht="13.5" customHeight="1">
      <c r="A371" s="595">
        <f>+F371+I371+L371+P371</f>
        <v>0</v>
      </c>
      <c r="B371" s="544"/>
      <c r="C371" s="553" t="s">
        <v>30</v>
      </c>
      <c r="D371" s="334">
        <f>+SUM(D356:D369)</f>
        <v>40</v>
      </c>
      <c r="E371" s="333"/>
      <c r="F371" s="738">
        <f>+SUM(F356:F369)</f>
        <v>0</v>
      </c>
      <c r="G371" s="334">
        <f>+SUM(G356:G369)</f>
        <v>194</v>
      </c>
      <c r="H371" s="332"/>
      <c r="I371" s="596">
        <f>+SUM(I356:I369)</f>
        <v>0</v>
      </c>
      <c r="J371" s="335">
        <f>+SUM(J356:J369)</f>
        <v>23</v>
      </c>
      <c r="K371" s="572"/>
      <c r="L371" s="596">
        <f>+SUM(L356:L369)</f>
        <v>0</v>
      </c>
      <c r="M371" s="334">
        <f>SUM(M356:M369)</f>
        <v>0</v>
      </c>
      <c r="N371" s="35"/>
      <c r="O371" s="572"/>
      <c r="P371" s="774">
        <f>+SUM(P356:P369)</f>
        <v>0</v>
      </c>
      <c r="Q371" s="336"/>
      <c r="R371" s="473">
        <f aca="true" t="shared" si="21" ref="R371:W371">IF(ISERROR(AVERAGE(R356:R369)),0,AVERAGE(R356:R369))</f>
        <v>0</v>
      </c>
      <c r="S371" s="474">
        <f t="shared" si="21"/>
        <v>0</v>
      </c>
      <c r="T371" s="475">
        <f t="shared" si="21"/>
        <v>0</v>
      </c>
      <c r="U371" s="473">
        <f t="shared" si="21"/>
        <v>0</v>
      </c>
      <c r="V371" s="515">
        <f t="shared" si="21"/>
        <v>0</v>
      </c>
      <c r="W371" s="514">
        <f t="shared" si="21"/>
        <v>0</v>
      </c>
      <c r="X371" s="1"/>
      <c r="Y371" s="402"/>
      <c r="Z371" s="402"/>
      <c r="AA371" s="402"/>
      <c r="AB371" s="402"/>
      <c r="AC371" s="402"/>
      <c r="AD371" s="402"/>
      <c r="AE371" s="402"/>
      <c r="AF371" s="402"/>
      <c r="AG371" s="402"/>
      <c r="AH371" s="402"/>
      <c r="AI371" s="402"/>
      <c r="AJ371" s="402"/>
      <c r="AK371" s="402"/>
    </row>
    <row r="372" spans="1:37" ht="13.5" customHeight="1">
      <c r="A372" s="4">
        <v>24</v>
      </c>
      <c r="B372" s="542" t="s">
        <v>2</v>
      </c>
      <c r="C372" s="543">
        <f>C368+1</f>
        <v>40273</v>
      </c>
      <c r="D372" s="634"/>
      <c r="E372" s="634"/>
      <c r="F372" s="734"/>
      <c r="G372" s="636"/>
      <c r="H372" s="637"/>
      <c r="I372" s="757"/>
      <c r="J372" s="644"/>
      <c r="K372" s="645"/>
      <c r="L372" s="757"/>
      <c r="M372" s="577"/>
      <c r="N372" s="437"/>
      <c r="O372" s="464"/>
      <c r="P372" s="775"/>
      <c r="Q372" s="438"/>
      <c r="R372" s="347"/>
      <c r="S372" s="346"/>
      <c r="T372" s="349"/>
      <c r="U372" s="347"/>
      <c r="V372" s="346"/>
      <c r="W372" s="349"/>
      <c r="X372" s="446"/>
      <c r="Y372" s="363"/>
      <c r="Z372" s="363"/>
      <c r="AA372" s="363"/>
      <c r="AB372" s="363"/>
      <c r="AC372" s="363"/>
      <c r="AD372" s="363"/>
      <c r="AE372" s="363"/>
      <c r="AF372" s="363"/>
      <c r="AG372" s="363"/>
      <c r="AH372" s="363"/>
      <c r="AI372" s="363"/>
      <c r="AJ372" s="363"/>
      <c r="AK372" s="363"/>
    </row>
    <row r="373" spans="1:37" ht="13.5" customHeight="1">
      <c r="A373" s="4"/>
      <c r="B373" s="544"/>
      <c r="C373" s="545"/>
      <c r="D373" s="594"/>
      <c r="E373" s="594"/>
      <c r="F373" s="731"/>
      <c r="G373" s="638">
        <v>26</v>
      </c>
      <c r="H373" s="639"/>
      <c r="I373" s="758"/>
      <c r="J373" s="646">
        <v>4</v>
      </c>
      <c r="K373" s="647"/>
      <c r="L373" s="758"/>
      <c r="M373" s="582"/>
      <c r="N373" s="441"/>
      <c r="O373" s="465"/>
      <c r="P373" s="776"/>
      <c r="Q373" s="442"/>
      <c r="R373" s="652"/>
      <c r="S373" s="568"/>
      <c r="T373" s="653"/>
      <c r="U373" s="652"/>
      <c r="V373" s="568"/>
      <c r="W373" s="653"/>
      <c r="X373" s="446"/>
      <c r="Y373" s="363"/>
      <c r="Z373" s="363"/>
      <c r="AA373" s="363"/>
      <c r="AB373" s="363"/>
      <c r="AC373" s="363"/>
      <c r="AD373" s="363"/>
      <c r="AE373" s="363"/>
      <c r="AF373" s="363"/>
      <c r="AG373" s="363"/>
      <c r="AH373" s="363"/>
      <c r="AI373" s="363"/>
      <c r="AJ373" s="363"/>
      <c r="AK373" s="363"/>
    </row>
    <row r="374" spans="1:37" ht="13.5" customHeight="1">
      <c r="A374" s="5"/>
      <c r="B374" s="542" t="s">
        <v>3</v>
      </c>
      <c r="C374" s="546">
        <f>C372+1</f>
        <v>40274</v>
      </c>
      <c r="D374" s="634"/>
      <c r="E374" s="634"/>
      <c r="F374" s="734"/>
      <c r="G374" s="636">
        <v>26</v>
      </c>
      <c r="H374" s="637"/>
      <c r="I374" s="757"/>
      <c r="J374" s="648"/>
      <c r="K374" s="645"/>
      <c r="L374" s="757"/>
      <c r="M374" s="584"/>
      <c r="N374" s="437"/>
      <c r="O374" s="464"/>
      <c r="P374" s="777"/>
      <c r="Q374" s="438" t="s">
        <v>534</v>
      </c>
      <c r="R374" s="654"/>
      <c r="S374" s="655"/>
      <c r="T374" s="656"/>
      <c r="U374" s="654"/>
      <c r="V374" s="655"/>
      <c r="W374" s="656"/>
      <c r="X374" s="446"/>
      <c r="Y374" s="363"/>
      <c r="Z374" s="363"/>
      <c r="AA374" s="363"/>
      <c r="AB374" s="363"/>
      <c r="AC374" s="363"/>
      <c r="AD374" s="363"/>
      <c r="AE374" s="363"/>
      <c r="AF374" s="363"/>
      <c r="AG374" s="363"/>
      <c r="AH374" s="363"/>
      <c r="AI374" s="363"/>
      <c r="AJ374" s="363"/>
      <c r="AK374" s="363"/>
    </row>
    <row r="375" spans="1:37" ht="13.5" customHeight="1">
      <c r="A375" s="5" t="s">
        <v>31</v>
      </c>
      <c r="B375" s="544"/>
      <c r="C375" s="547"/>
      <c r="D375" s="594">
        <v>12</v>
      </c>
      <c r="E375" s="594"/>
      <c r="F375" s="731"/>
      <c r="G375" s="638"/>
      <c r="H375" s="639"/>
      <c r="I375" s="758"/>
      <c r="J375" s="646"/>
      <c r="K375" s="647"/>
      <c r="L375" s="758"/>
      <c r="M375" s="582"/>
      <c r="N375" s="441"/>
      <c r="O375" s="465"/>
      <c r="P375" s="776"/>
      <c r="Q375" s="442"/>
      <c r="R375" s="657"/>
      <c r="S375" s="658"/>
      <c r="T375" s="659"/>
      <c r="U375" s="657"/>
      <c r="V375" s="658"/>
      <c r="W375" s="659"/>
      <c r="X375" s="446"/>
      <c r="Y375" s="363"/>
      <c r="Z375" s="363"/>
      <c r="AA375" s="363"/>
      <c r="AB375" s="363"/>
      <c r="AC375" s="363"/>
      <c r="AD375" s="363"/>
      <c r="AE375" s="363"/>
      <c r="AF375" s="363"/>
      <c r="AG375" s="363"/>
      <c r="AH375" s="363"/>
      <c r="AI375" s="363"/>
      <c r="AJ375" s="363"/>
      <c r="AK375" s="363"/>
    </row>
    <row r="376" spans="1:37" ht="13.5" customHeight="1">
      <c r="A376" s="5"/>
      <c r="B376" s="542" t="s">
        <v>4</v>
      </c>
      <c r="C376" s="546">
        <f>C374+1</f>
        <v>40275</v>
      </c>
      <c r="D376" s="634"/>
      <c r="E376" s="634"/>
      <c r="F376" s="734"/>
      <c r="G376" s="636"/>
      <c r="H376" s="637"/>
      <c r="I376" s="757"/>
      <c r="J376" s="648"/>
      <c r="K376" s="645"/>
      <c r="L376" s="757"/>
      <c r="M376" s="584"/>
      <c r="N376" s="437"/>
      <c r="O376" s="464"/>
      <c r="P376" s="777"/>
      <c r="Q376" s="438"/>
      <c r="R376" s="652"/>
      <c r="S376" s="568"/>
      <c r="T376" s="653"/>
      <c r="U376" s="652"/>
      <c r="V376" s="568"/>
      <c r="W376" s="653"/>
      <c r="X376" s="446"/>
      <c r="Y376" s="363"/>
      <c r="Z376" s="363"/>
      <c r="AA376" s="363"/>
      <c r="AB376" s="363"/>
      <c r="AC376" s="363"/>
      <c r="AD376" s="363"/>
      <c r="AE376" s="363"/>
      <c r="AF376" s="363"/>
      <c r="AG376" s="363"/>
      <c r="AH376" s="363"/>
      <c r="AI376" s="363"/>
      <c r="AJ376" s="363"/>
      <c r="AK376" s="363"/>
    </row>
    <row r="377" spans="1:37" ht="13.5" customHeight="1">
      <c r="A377" s="5"/>
      <c r="B377" s="544"/>
      <c r="C377" s="547"/>
      <c r="D377" s="594"/>
      <c r="E377" s="594"/>
      <c r="F377" s="731"/>
      <c r="G377" s="638">
        <v>90</v>
      </c>
      <c r="H377" s="639"/>
      <c r="I377" s="758"/>
      <c r="J377" s="646"/>
      <c r="K377" s="647"/>
      <c r="L377" s="758"/>
      <c r="M377" s="582"/>
      <c r="N377" s="441"/>
      <c r="O377" s="465"/>
      <c r="P377" s="776"/>
      <c r="Q377" s="442"/>
      <c r="R377" s="652"/>
      <c r="S377" s="568"/>
      <c r="T377" s="653"/>
      <c r="U377" s="652"/>
      <c r="V377" s="568"/>
      <c r="W377" s="653"/>
      <c r="X377" s="446"/>
      <c r="Y377" s="363"/>
      <c r="Z377" s="363"/>
      <c r="AA377" s="363"/>
      <c r="AB377" s="363"/>
      <c r="AC377" s="363"/>
      <c r="AD377" s="363"/>
      <c r="AE377" s="363"/>
      <c r="AF377" s="363"/>
      <c r="AG377" s="363"/>
      <c r="AH377" s="363"/>
      <c r="AI377" s="363"/>
      <c r="AJ377" s="363"/>
      <c r="AK377" s="363"/>
    </row>
    <row r="378" spans="1:37" ht="13.5" customHeight="1">
      <c r="A378" s="5"/>
      <c r="B378" s="542" t="s">
        <v>5</v>
      </c>
      <c r="C378" s="546">
        <f>C376+1</f>
        <v>40276</v>
      </c>
      <c r="D378" s="634"/>
      <c r="E378" s="634"/>
      <c r="F378" s="734"/>
      <c r="G378" s="636">
        <v>26</v>
      </c>
      <c r="H378" s="637"/>
      <c r="I378" s="757"/>
      <c r="J378" s="648"/>
      <c r="K378" s="645"/>
      <c r="L378" s="757"/>
      <c r="M378" s="584"/>
      <c r="N378" s="437"/>
      <c r="O378" s="464"/>
      <c r="P378" s="777"/>
      <c r="Q378" s="438"/>
      <c r="R378" s="654"/>
      <c r="S378" s="655"/>
      <c r="T378" s="656"/>
      <c r="U378" s="654"/>
      <c r="V378" s="655"/>
      <c r="W378" s="656"/>
      <c r="X378" s="446"/>
      <c r="Y378" s="363"/>
      <c r="Z378" s="363"/>
      <c r="AA378" s="363"/>
      <c r="AB378" s="363"/>
      <c r="AC378" s="363"/>
      <c r="AD378" s="363"/>
      <c r="AE378" s="363"/>
      <c r="AF378" s="363"/>
      <c r="AG378" s="363"/>
      <c r="AH378" s="363"/>
      <c r="AI378" s="363"/>
      <c r="AJ378" s="363"/>
      <c r="AK378" s="363"/>
    </row>
    <row r="379" spans="1:37" ht="13.5" customHeight="1">
      <c r="A379" s="5" t="str">
        <f>+jaarplan!E27</f>
        <v>swim-bike</v>
      </c>
      <c r="B379" s="544"/>
      <c r="C379" s="547"/>
      <c r="D379" s="594"/>
      <c r="E379" s="594"/>
      <c r="F379" s="731"/>
      <c r="G379" s="638"/>
      <c r="H379" s="639"/>
      <c r="I379" s="758"/>
      <c r="J379" s="646">
        <v>5</v>
      </c>
      <c r="K379" s="647"/>
      <c r="L379" s="758"/>
      <c r="M379" s="582"/>
      <c r="N379" s="441"/>
      <c r="O379" s="465"/>
      <c r="P379" s="776"/>
      <c r="Q379" s="442"/>
      <c r="R379" s="657"/>
      <c r="S379" s="658"/>
      <c r="T379" s="659"/>
      <c r="U379" s="657"/>
      <c r="V379" s="658"/>
      <c r="W379" s="659"/>
      <c r="X379" s="446"/>
      <c r="Y379" s="363"/>
      <c r="Z379" s="363"/>
      <c r="AA379" s="363"/>
      <c r="AB379" s="363"/>
      <c r="AC379" s="363"/>
      <c r="AD379" s="363"/>
      <c r="AE379" s="363"/>
      <c r="AF379" s="363"/>
      <c r="AG379" s="363"/>
      <c r="AH379" s="363"/>
      <c r="AI379" s="363"/>
      <c r="AJ379" s="363"/>
      <c r="AK379" s="363"/>
    </row>
    <row r="380" spans="1:37" ht="13.5" customHeight="1">
      <c r="A380" s="5"/>
      <c r="B380" s="542" t="s">
        <v>6</v>
      </c>
      <c r="C380" s="546">
        <f>C378+1</f>
        <v>40277</v>
      </c>
      <c r="D380" s="634">
        <v>13</v>
      </c>
      <c r="E380" s="634"/>
      <c r="F380" s="734"/>
      <c r="G380" s="636"/>
      <c r="H380" s="637"/>
      <c r="I380" s="757"/>
      <c r="J380" s="648"/>
      <c r="K380" s="645"/>
      <c r="L380" s="757"/>
      <c r="M380" s="584"/>
      <c r="N380" s="437"/>
      <c r="O380" s="464"/>
      <c r="P380" s="777"/>
      <c r="Q380" s="438"/>
      <c r="R380" s="652"/>
      <c r="S380" s="568"/>
      <c r="T380" s="653"/>
      <c r="U380" s="652"/>
      <c r="V380" s="568"/>
      <c r="W380" s="653"/>
      <c r="X380" s="446"/>
      <c r="Y380" s="363"/>
      <c r="Z380" s="363"/>
      <c r="AA380" s="363"/>
      <c r="AB380" s="363"/>
      <c r="AC380" s="363"/>
      <c r="AD380" s="363"/>
      <c r="AE380" s="363"/>
      <c r="AF380" s="363"/>
      <c r="AG380" s="363"/>
      <c r="AH380" s="363"/>
      <c r="AI380" s="363"/>
      <c r="AJ380" s="363"/>
      <c r="AK380" s="363"/>
    </row>
    <row r="381" spans="1:37" ht="13.5" customHeight="1">
      <c r="A381" s="5"/>
      <c r="B381" s="544"/>
      <c r="C381" s="547"/>
      <c r="D381" s="594"/>
      <c r="E381" s="594"/>
      <c r="F381" s="731"/>
      <c r="G381" s="638"/>
      <c r="H381" s="639"/>
      <c r="I381" s="758"/>
      <c r="J381" s="646">
        <v>4</v>
      </c>
      <c r="K381" s="647"/>
      <c r="L381" s="758"/>
      <c r="M381" s="582"/>
      <c r="N381" s="441"/>
      <c r="O381" s="465"/>
      <c r="P381" s="776"/>
      <c r="Q381" s="442"/>
      <c r="R381" s="652"/>
      <c r="S381" s="568"/>
      <c r="T381" s="653"/>
      <c r="U381" s="652"/>
      <c r="V381" s="568"/>
      <c r="W381" s="653"/>
      <c r="X381" s="446"/>
      <c r="Y381" s="363"/>
      <c r="Z381" s="363"/>
      <c r="AA381" s="363"/>
      <c r="AB381" s="363"/>
      <c r="AC381" s="363"/>
      <c r="AD381" s="363"/>
      <c r="AE381" s="363"/>
      <c r="AF381" s="363"/>
      <c r="AG381" s="363"/>
      <c r="AH381" s="363"/>
      <c r="AI381" s="363"/>
      <c r="AJ381" s="363"/>
      <c r="AK381" s="363"/>
    </row>
    <row r="382" spans="1:37" ht="13.5" customHeight="1">
      <c r="A382" s="7"/>
      <c r="B382" s="542" t="s">
        <v>7</v>
      </c>
      <c r="C382" s="546">
        <f>C380+1</f>
        <v>40278</v>
      </c>
      <c r="D382" s="634"/>
      <c r="E382" s="634"/>
      <c r="F382" s="734"/>
      <c r="G382" s="640">
        <v>120</v>
      </c>
      <c r="H382" s="641"/>
      <c r="I382" s="757"/>
      <c r="J382" s="648"/>
      <c r="K382" s="645"/>
      <c r="L382" s="757"/>
      <c r="M382" s="584"/>
      <c r="N382" s="437"/>
      <c r="O382" s="464"/>
      <c r="P382" s="777"/>
      <c r="Q382" s="438"/>
      <c r="R382" s="654"/>
      <c r="S382" s="655"/>
      <c r="T382" s="656"/>
      <c r="U382" s="654"/>
      <c r="V382" s="655"/>
      <c r="W382" s="656"/>
      <c r="X382" s="446"/>
      <c r="Y382" s="363"/>
      <c r="Z382" s="363"/>
      <c r="AA382" s="363"/>
      <c r="AB382" s="363"/>
      <c r="AC382" s="363"/>
      <c r="AD382" s="363"/>
      <c r="AE382" s="363"/>
      <c r="AF382" s="363"/>
      <c r="AG382" s="363"/>
      <c r="AH382" s="363"/>
      <c r="AI382" s="363"/>
      <c r="AJ382" s="363"/>
      <c r="AK382" s="363"/>
    </row>
    <row r="383" spans="1:37" ht="13.5" customHeight="1">
      <c r="A383" s="7"/>
      <c r="B383" s="544"/>
      <c r="C383" s="547"/>
      <c r="D383" s="594"/>
      <c r="E383" s="594"/>
      <c r="F383" s="731"/>
      <c r="G383" s="642"/>
      <c r="H383" s="643"/>
      <c r="I383" s="758"/>
      <c r="J383" s="646">
        <v>3</v>
      </c>
      <c r="K383" s="647"/>
      <c r="L383" s="758"/>
      <c r="M383" s="582"/>
      <c r="N383" s="441"/>
      <c r="O383" s="465"/>
      <c r="P383" s="776"/>
      <c r="Q383" s="442"/>
      <c r="R383" s="657"/>
      <c r="S383" s="658"/>
      <c r="T383" s="659"/>
      <c r="U383" s="657"/>
      <c r="V383" s="658"/>
      <c r="W383" s="659"/>
      <c r="X383" s="446"/>
      <c r="Y383" s="363"/>
      <c r="Z383" s="363"/>
      <c r="AA383" s="363"/>
      <c r="AB383" s="363"/>
      <c r="AC383" s="363"/>
      <c r="AD383" s="363"/>
      <c r="AE383" s="363"/>
      <c r="AF383" s="363"/>
      <c r="AG383" s="363"/>
      <c r="AH383" s="363"/>
      <c r="AI383" s="363"/>
      <c r="AJ383" s="363"/>
      <c r="AK383" s="363"/>
    </row>
    <row r="384" spans="1:37" ht="13.5" customHeight="1">
      <c r="A384" s="5"/>
      <c r="B384" s="542" t="s">
        <v>8</v>
      </c>
      <c r="C384" s="546">
        <f>C382+1</f>
        <v>40279</v>
      </c>
      <c r="D384" s="635">
        <v>18</v>
      </c>
      <c r="E384" s="635"/>
      <c r="F384" s="735"/>
      <c r="G384" s="636"/>
      <c r="H384" s="637"/>
      <c r="I384" s="759"/>
      <c r="J384" s="644"/>
      <c r="K384" s="649"/>
      <c r="L384" s="759"/>
      <c r="M384" s="577"/>
      <c r="N384" s="437"/>
      <c r="O384" s="464"/>
      <c r="P384" s="775"/>
      <c r="Q384" s="438"/>
      <c r="R384" s="652"/>
      <c r="S384" s="568"/>
      <c r="T384" s="653"/>
      <c r="U384" s="652"/>
      <c r="V384" s="660"/>
      <c r="W384" s="653"/>
      <c r="X384" s="446"/>
      <c r="Y384" s="363"/>
      <c r="Z384" s="363"/>
      <c r="AA384" s="363"/>
      <c r="AB384" s="363"/>
      <c r="AC384" s="363"/>
      <c r="AD384" s="363"/>
      <c r="AE384" s="363"/>
      <c r="AF384" s="363"/>
      <c r="AG384" s="363"/>
      <c r="AH384" s="363"/>
      <c r="AI384" s="363"/>
      <c r="AJ384" s="363"/>
      <c r="AK384" s="363"/>
    </row>
    <row r="385" spans="1:37" ht="13.5" customHeight="1">
      <c r="A385" s="4" t="s">
        <v>32</v>
      </c>
      <c r="B385" s="542"/>
      <c r="C385" s="546"/>
      <c r="D385" s="568"/>
      <c r="E385" s="568"/>
      <c r="F385" s="736"/>
      <c r="G385" s="457"/>
      <c r="H385" s="456"/>
      <c r="I385" s="760"/>
      <c r="J385" s="650"/>
      <c r="K385" s="651"/>
      <c r="L385" s="760"/>
      <c r="M385" s="592"/>
      <c r="N385" s="458"/>
      <c r="O385" s="573"/>
      <c r="P385" s="778"/>
      <c r="Q385" s="442"/>
      <c r="R385" s="652"/>
      <c r="S385" s="568"/>
      <c r="T385" s="653"/>
      <c r="U385" s="652"/>
      <c r="V385" s="568"/>
      <c r="W385" s="653"/>
      <c r="X385" s="446"/>
      <c r="Y385" s="363"/>
      <c r="Z385" s="363"/>
      <c r="AA385" s="363"/>
      <c r="AB385" s="363"/>
      <c r="AC385" s="363"/>
      <c r="AD385" s="363"/>
      <c r="AE385" s="363"/>
      <c r="AF385" s="363"/>
      <c r="AG385" s="363"/>
      <c r="AH385" s="363"/>
      <c r="AI385" s="363"/>
      <c r="AJ385" s="363"/>
      <c r="AK385" s="363"/>
    </row>
    <row r="386" spans="1:37" s="2" customFormat="1" ht="13.5" customHeight="1">
      <c r="A386" s="469">
        <f>+jaarplan!M27</f>
        <v>18.69047619047619</v>
      </c>
      <c r="B386" s="552"/>
      <c r="C386" s="553" t="s">
        <v>10</v>
      </c>
      <c r="D386" s="326">
        <f>+jaarplan!F27</f>
        <v>43</v>
      </c>
      <c r="E386" s="327"/>
      <c r="F386" s="737"/>
      <c r="G386" s="328">
        <f>+jaarplan!H27</f>
        <v>288</v>
      </c>
      <c r="H386" s="326"/>
      <c r="I386" s="761"/>
      <c r="J386" s="631">
        <f>+jaarplan!K27</f>
        <v>16</v>
      </c>
      <c r="K386" s="329"/>
      <c r="L386" s="761"/>
      <c r="M386" s="632"/>
      <c r="N386" s="330"/>
      <c r="O386" s="329"/>
      <c r="P386" s="779"/>
      <c r="Q386" s="331"/>
      <c r="R386" s="470"/>
      <c r="S386" s="471"/>
      <c r="T386" s="472"/>
      <c r="U386" s="470"/>
      <c r="V386" s="471"/>
      <c r="W386" s="472"/>
      <c r="X386" s="351" t="str">
        <f>+jaarplan!W27</f>
        <v>3x</v>
      </c>
      <c r="Y386" s="351">
        <f>+jaarplan!X27</f>
        <v>4</v>
      </c>
      <c r="Z386" s="351" t="str">
        <f>+jaarplan!Y27</f>
        <v>4x</v>
      </c>
      <c r="AA386" s="351">
        <f>+jaarplan!Z27</f>
        <v>0</v>
      </c>
      <c r="AB386" s="402"/>
      <c r="AC386" s="402"/>
      <c r="AD386" s="402"/>
      <c r="AE386" s="402"/>
      <c r="AF386" s="402"/>
      <c r="AG386" s="402"/>
      <c r="AH386" s="402"/>
      <c r="AI386" s="402"/>
      <c r="AJ386" s="402"/>
      <c r="AK386" s="402"/>
    </row>
    <row r="387" spans="1:37" s="2" customFormat="1" ht="13.5" customHeight="1">
      <c r="A387" s="595">
        <f>+F387+I387+L387+P387</f>
        <v>0</v>
      </c>
      <c r="B387" s="544"/>
      <c r="C387" s="553" t="s">
        <v>30</v>
      </c>
      <c r="D387" s="334">
        <f>+SUM(D372:D385)</f>
        <v>43</v>
      </c>
      <c r="E387" s="333"/>
      <c r="F387" s="738">
        <f>+SUM(F372:F385)</f>
        <v>0</v>
      </c>
      <c r="G387" s="334">
        <f>+SUM(G372:G385)</f>
        <v>288</v>
      </c>
      <c r="H387" s="332"/>
      <c r="I387" s="596">
        <f>+SUM(I372:I385)</f>
        <v>0</v>
      </c>
      <c r="J387" s="335">
        <f>+SUM(J372:J385)</f>
        <v>16</v>
      </c>
      <c r="K387" s="572"/>
      <c r="L387" s="596">
        <f>+SUM(L372:L385)</f>
        <v>0</v>
      </c>
      <c r="M387" s="334">
        <f>SUM(M372:M385)</f>
        <v>0</v>
      </c>
      <c r="N387" s="35"/>
      <c r="O387" s="572"/>
      <c r="P387" s="774">
        <f>+SUM(P372:P385)</f>
        <v>0</v>
      </c>
      <c r="Q387" s="336"/>
      <c r="R387" s="473">
        <f aca="true" t="shared" si="22" ref="R387:W387">IF(ISERROR(AVERAGE(R372:R385)),0,AVERAGE(R372:R385))</f>
        <v>0</v>
      </c>
      <c r="S387" s="474">
        <f t="shared" si="22"/>
        <v>0</v>
      </c>
      <c r="T387" s="475">
        <f t="shared" si="22"/>
        <v>0</v>
      </c>
      <c r="U387" s="473">
        <f t="shared" si="22"/>
        <v>0</v>
      </c>
      <c r="V387" s="515">
        <f t="shared" si="22"/>
        <v>0</v>
      </c>
      <c r="W387" s="514">
        <f t="shared" si="22"/>
        <v>0</v>
      </c>
      <c r="X387" s="1"/>
      <c r="Y387" s="402"/>
      <c r="Z387" s="402"/>
      <c r="AA387" s="402"/>
      <c r="AB387" s="402"/>
      <c r="AC387" s="402"/>
      <c r="AD387" s="402"/>
      <c r="AE387" s="402"/>
      <c r="AF387" s="402"/>
      <c r="AG387" s="402"/>
      <c r="AH387" s="402"/>
      <c r="AI387" s="402"/>
      <c r="AJ387" s="402"/>
      <c r="AK387" s="402"/>
    </row>
    <row r="388" spans="1:37" ht="13.5" customHeight="1">
      <c r="A388" s="4">
        <f>+A372+1</f>
        <v>25</v>
      </c>
      <c r="B388" s="542" t="s">
        <v>2</v>
      </c>
      <c r="C388" s="543">
        <f>C384+1</f>
        <v>40280</v>
      </c>
      <c r="D388" s="634"/>
      <c r="E388" s="634"/>
      <c r="F388" s="734"/>
      <c r="G388" s="636"/>
      <c r="H388" s="637"/>
      <c r="I388" s="757"/>
      <c r="J388" s="644"/>
      <c r="K388" s="645"/>
      <c r="L388" s="757"/>
      <c r="M388" s="577"/>
      <c r="N388" s="437"/>
      <c r="O388" s="464"/>
      <c r="P388" s="775"/>
      <c r="Q388" s="438"/>
      <c r="R388" s="347"/>
      <c r="S388" s="346"/>
      <c r="T388" s="349"/>
      <c r="U388" s="347"/>
      <c r="V388" s="346"/>
      <c r="W388" s="349"/>
      <c r="Y388" s="363"/>
      <c r="Z388" s="363"/>
      <c r="AA388" s="363"/>
      <c r="AB388" s="363"/>
      <c r="AC388" s="363"/>
      <c r="AD388" s="363"/>
      <c r="AE388" s="363"/>
      <c r="AF388" s="363"/>
      <c r="AG388" s="363"/>
      <c r="AH388" s="363"/>
      <c r="AI388" s="363"/>
      <c r="AJ388" s="363"/>
      <c r="AK388" s="363"/>
    </row>
    <row r="389" spans="1:37" ht="13.5" customHeight="1">
      <c r="A389" s="4"/>
      <c r="B389" s="544"/>
      <c r="C389" s="545"/>
      <c r="D389" s="594"/>
      <c r="E389" s="594"/>
      <c r="F389" s="731"/>
      <c r="G389" s="638">
        <v>26</v>
      </c>
      <c r="H389" s="639"/>
      <c r="I389" s="758"/>
      <c r="J389" s="646">
        <v>4</v>
      </c>
      <c r="K389" s="647"/>
      <c r="L389" s="758"/>
      <c r="M389" s="582"/>
      <c r="N389" s="441"/>
      <c r="O389" s="465"/>
      <c r="P389" s="776"/>
      <c r="Q389" s="442"/>
      <c r="R389" s="652"/>
      <c r="S389" s="568"/>
      <c r="T389" s="653"/>
      <c r="U389" s="652"/>
      <c r="V389" s="568"/>
      <c r="W389" s="653"/>
      <c r="Y389" s="363"/>
      <c r="Z389" s="363"/>
      <c r="AA389" s="363"/>
      <c r="AB389" s="363"/>
      <c r="AC389" s="363"/>
      <c r="AD389" s="363"/>
      <c r="AE389" s="363"/>
      <c r="AF389" s="363"/>
      <c r="AG389" s="363"/>
      <c r="AH389" s="363"/>
      <c r="AI389" s="363"/>
      <c r="AJ389" s="363"/>
      <c r="AK389" s="363"/>
    </row>
    <row r="390" spans="1:37" ht="13.5" customHeight="1">
      <c r="A390" s="5"/>
      <c r="B390" s="542" t="s">
        <v>3</v>
      </c>
      <c r="C390" s="546">
        <f>C388+1</f>
        <v>40281</v>
      </c>
      <c r="D390" s="634"/>
      <c r="E390" s="634"/>
      <c r="F390" s="734"/>
      <c r="G390" s="636">
        <v>40</v>
      </c>
      <c r="H390" s="637"/>
      <c r="I390" s="757"/>
      <c r="J390" s="648"/>
      <c r="K390" s="645"/>
      <c r="L390" s="757"/>
      <c r="M390" s="584"/>
      <c r="N390" s="437"/>
      <c r="O390" s="464"/>
      <c r="P390" s="777"/>
      <c r="Q390" s="438"/>
      <c r="R390" s="654"/>
      <c r="S390" s="655"/>
      <c r="T390" s="656"/>
      <c r="U390" s="654"/>
      <c r="V390" s="655"/>
      <c r="W390" s="656"/>
      <c r="Y390" s="363"/>
      <c r="Z390" s="363"/>
      <c r="AA390" s="363"/>
      <c r="AB390" s="363"/>
      <c r="AC390" s="363"/>
      <c r="AD390" s="363"/>
      <c r="AE390" s="363"/>
      <c r="AF390" s="363"/>
      <c r="AG390" s="363"/>
      <c r="AH390" s="363"/>
      <c r="AI390" s="363"/>
      <c r="AJ390" s="363"/>
      <c r="AK390" s="363"/>
    </row>
    <row r="391" spans="1:37" ht="13.5" customHeight="1">
      <c r="A391" s="5" t="s">
        <v>31</v>
      </c>
      <c r="B391" s="544"/>
      <c r="C391" s="547"/>
      <c r="D391" s="594">
        <v>12</v>
      </c>
      <c r="E391" s="594"/>
      <c r="F391" s="731"/>
      <c r="G391" s="638"/>
      <c r="H391" s="639"/>
      <c r="I391" s="758"/>
      <c r="J391" s="646"/>
      <c r="K391" s="647"/>
      <c r="L391" s="758"/>
      <c r="M391" s="582"/>
      <c r="N391" s="441"/>
      <c r="O391" s="465"/>
      <c r="P391" s="776"/>
      <c r="Q391" s="442"/>
      <c r="R391" s="657"/>
      <c r="S391" s="658"/>
      <c r="T391" s="659"/>
      <c r="U391" s="657"/>
      <c r="V391" s="658"/>
      <c r="W391" s="659"/>
      <c r="Y391" s="363"/>
      <c r="Z391" s="363"/>
      <c r="AA391" s="363"/>
      <c r="AB391" s="363"/>
      <c r="AC391" s="363"/>
      <c r="AD391" s="363"/>
      <c r="AE391" s="363"/>
      <c r="AF391" s="363"/>
      <c r="AG391" s="363"/>
      <c r="AH391" s="363"/>
      <c r="AI391" s="363"/>
      <c r="AJ391" s="363"/>
      <c r="AK391" s="363"/>
    </row>
    <row r="392" spans="1:37" ht="13.5" customHeight="1">
      <c r="A392" s="5"/>
      <c r="B392" s="542" t="s">
        <v>4</v>
      </c>
      <c r="C392" s="546">
        <f>C390+1</f>
        <v>40282</v>
      </c>
      <c r="D392" s="634"/>
      <c r="E392" s="634"/>
      <c r="F392" s="734"/>
      <c r="G392" s="636">
        <v>40</v>
      </c>
      <c r="H392" s="637"/>
      <c r="I392" s="757"/>
      <c r="J392" s="648"/>
      <c r="K392" s="645"/>
      <c r="L392" s="757"/>
      <c r="M392" s="584"/>
      <c r="N392" s="437"/>
      <c r="O392" s="464"/>
      <c r="P392" s="777"/>
      <c r="Q392" s="438"/>
      <c r="R392" s="652"/>
      <c r="S392" s="568"/>
      <c r="T392" s="653"/>
      <c r="U392" s="652"/>
      <c r="V392" s="568"/>
      <c r="W392" s="653"/>
      <c r="Y392" s="363"/>
      <c r="Z392" s="363"/>
      <c r="AA392" s="363"/>
      <c r="AB392" s="363"/>
      <c r="AC392" s="363"/>
      <c r="AD392" s="363"/>
      <c r="AE392" s="363"/>
      <c r="AF392" s="363"/>
      <c r="AG392" s="363"/>
      <c r="AH392" s="363"/>
      <c r="AI392" s="363"/>
      <c r="AJ392" s="363"/>
      <c r="AK392" s="363"/>
    </row>
    <row r="393" spans="1:37" ht="13.5" customHeight="1">
      <c r="A393" s="5"/>
      <c r="B393" s="544"/>
      <c r="C393" s="547"/>
      <c r="D393" s="594"/>
      <c r="E393" s="594"/>
      <c r="F393" s="731"/>
      <c r="G393" s="638"/>
      <c r="H393" s="639"/>
      <c r="I393" s="758"/>
      <c r="J393" s="646">
        <v>2.5</v>
      </c>
      <c r="K393" s="647"/>
      <c r="L393" s="758"/>
      <c r="M393" s="582"/>
      <c r="N393" s="441"/>
      <c r="O393" s="465"/>
      <c r="P393" s="776"/>
      <c r="Q393" s="442"/>
      <c r="R393" s="652"/>
      <c r="S393" s="568"/>
      <c r="T393" s="653"/>
      <c r="U393" s="652"/>
      <c r="V393" s="568"/>
      <c r="W393" s="653"/>
      <c r="Y393" s="363"/>
      <c r="Z393" s="363"/>
      <c r="AA393" s="363"/>
      <c r="AB393" s="363"/>
      <c r="AC393" s="363"/>
      <c r="AD393" s="363"/>
      <c r="AE393" s="363"/>
      <c r="AF393" s="363"/>
      <c r="AG393" s="363"/>
      <c r="AH393" s="363"/>
      <c r="AI393" s="363"/>
      <c r="AJ393" s="363"/>
      <c r="AK393" s="363"/>
    </row>
    <row r="394" spans="1:37" ht="13.5" customHeight="1">
      <c r="A394" s="5"/>
      <c r="B394" s="542" t="s">
        <v>5</v>
      </c>
      <c r="C394" s="546">
        <f>C392+1</f>
        <v>40283</v>
      </c>
      <c r="D394" s="634"/>
      <c r="E394" s="634"/>
      <c r="F394" s="734"/>
      <c r="G394" s="636">
        <v>26</v>
      </c>
      <c r="H394" s="637"/>
      <c r="I394" s="757"/>
      <c r="J394" s="648"/>
      <c r="K394" s="645"/>
      <c r="L394" s="757"/>
      <c r="M394" s="584"/>
      <c r="N394" s="437"/>
      <c r="O394" s="464"/>
      <c r="P394" s="777"/>
      <c r="Q394" s="438"/>
      <c r="R394" s="654"/>
      <c r="S394" s="655"/>
      <c r="T394" s="656"/>
      <c r="U394" s="654"/>
      <c r="V394" s="655"/>
      <c r="W394" s="656"/>
      <c r="Y394" s="363"/>
      <c r="Z394" s="363"/>
      <c r="AA394" s="363"/>
      <c r="AB394" s="363"/>
      <c r="AC394" s="363"/>
      <c r="AD394" s="363"/>
      <c r="AE394" s="363"/>
      <c r="AF394" s="363"/>
      <c r="AG394" s="363"/>
      <c r="AH394" s="363"/>
      <c r="AI394" s="363"/>
      <c r="AJ394" s="363"/>
      <c r="AK394" s="363"/>
    </row>
    <row r="395" spans="1:37" ht="13.5" customHeight="1">
      <c r="A395" s="5" t="str">
        <f>+jaarplan!E28</f>
        <v>swim-bike</v>
      </c>
      <c r="B395" s="548"/>
      <c r="C395" s="547"/>
      <c r="D395" s="594"/>
      <c r="E395" s="594"/>
      <c r="F395" s="731"/>
      <c r="G395" s="638"/>
      <c r="H395" s="639"/>
      <c r="I395" s="758"/>
      <c r="J395" s="646">
        <v>5.5</v>
      </c>
      <c r="K395" s="647"/>
      <c r="L395" s="758"/>
      <c r="M395" s="582"/>
      <c r="N395" s="441"/>
      <c r="O395" s="465"/>
      <c r="P395" s="776"/>
      <c r="Q395" s="442"/>
      <c r="R395" s="657"/>
      <c r="S395" s="658"/>
      <c r="T395" s="659"/>
      <c r="U395" s="657"/>
      <c r="V395" s="658"/>
      <c r="W395" s="659"/>
      <c r="Y395" s="363"/>
      <c r="Z395" s="363"/>
      <c r="AA395" s="363"/>
      <c r="AB395" s="363"/>
      <c r="AC395" s="363"/>
      <c r="AD395" s="363"/>
      <c r="AE395" s="363"/>
      <c r="AF395" s="363"/>
      <c r="AG395" s="363"/>
      <c r="AH395" s="363"/>
      <c r="AI395" s="363"/>
      <c r="AJ395" s="363"/>
      <c r="AK395" s="363"/>
    </row>
    <row r="396" spans="1:37" ht="13.5" customHeight="1">
      <c r="A396" s="5"/>
      <c r="B396" s="542" t="s">
        <v>6</v>
      </c>
      <c r="C396" s="546">
        <f>C394+1</f>
        <v>40284</v>
      </c>
      <c r="D396" s="634">
        <v>13</v>
      </c>
      <c r="E396" s="634"/>
      <c r="F396" s="734"/>
      <c r="G396" s="636"/>
      <c r="H396" s="637"/>
      <c r="I396" s="757"/>
      <c r="J396" s="648"/>
      <c r="K396" s="645"/>
      <c r="L396" s="757"/>
      <c r="M396" s="584"/>
      <c r="N396" s="437"/>
      <c r="O396" s="464"/>
      <c r="P396" s="777"/>
      <c r="Q396" s="438"/>
      <c r="R396" s="652"/>
      <c r="S396" s="568"/>
      <c r="T396" s="653"/>
      <c r="U396" s="652"/>
      <c r="V396" s="568"/>
      <c r="W396" s="653"/>
      <c r="Y396" s="363"/>
      <c r="Z396" s="363"/>
      <c r="AA396" s="363"/>
      <c r="AB396" s="363"/>
      <c r="AC396" s="363"/>
      <c r="AD396" s="363"/>
      <c r="AE396" s="363"/>
      <c r="AF396" s="363"/>
      <c r="AG396" s="363"/>
      <c r="AH396" s="363"/>
      <c r="AI396" s="363"/>
      <c r="AJ396" s="363"/>
      <c r="AK396" s="363"/>
    </row>
    <row r="397" spans="1:37" ht="13.5" customHeight="1">
      <c r="A397" s="5"/>
      <c r="B397" s="544"/>
      <c r="C397" s="547"/>
      <c r="D397" s="594"/>
      <c r="E397" s="594"/>
      <c r="F397" s="731"/>
      <c r="G397" s="638"/>
      <c r="H397" s="639"/>
      <c r="I397" s="758"/>
      <c r="J397" s="646">
        <v>4</v>
      </c>
      <c r="K397" s="647"/>
      <c r="L397" s="758"/>
      <c r="M397" s="582"/>
      <c r="N397" s="441"/>
      <c r="O397" s="465"/>
      <c r="P397" s="776"/>
      <c r="Q397" s="442"/>
      <c r="R397" s="652"/>
      <c r="S397" s="568"/>
      <c r="T397" s="653"/>
      <c r="U397" s="652"/>
      <c r="V397" s="568"/>
      <c r="W397" s="653"/>
      <c r="Y397" s="363"/>
      <c r="Z397" s="363"/>
      <c r="AA397" s="363"/>
      <c r="AB397" s="363"/>
      <c r="AC397" s="363"/>
      <c r="AD397" s="363"/>
      <c r="AE397" s="363"/>
      <c r="AF397" s="363"/>
      <c r="AG397" s="363"/>
      <c r="AH397" s="363"/>
      <c r="AI397" s="363"/>
      <c r="AJ397" s="363"/>
      <c r="AK397" s="363"/>
    </row>
    <row r="398" spans="1:37" ht="13.5" customHeight="1">
      <c r="A398" s="7"/>
      <c r="B398" s="542" t="s">
        <v>7</v>
      </c>
      <c r="C398" s="546">
        <f>C396+1</f>
        <v>40285</v>
      </c>
      <c r="D398" s="634"/>
      <c r="E398" s="634"/>
      <c r="F398" s="734"/>
      <c r="G398" s="640">
        <v>150</v>
      </c>
      <c r="H398" s="641"/>
      <c r="I398" s="757"/>
      <c r="J398" s="648"/>
      <c r="K398" s="645"/>
      <c r="L398" s="757"/>
      <c r="M398" s="584"/>
      <c r="N398" s="437"/>
      <c r="O398" s="464"/>
      <c r="P398" s="777"/>
      <c r="Q398" s="438"/>
      <c r="R398" s="654"/>
      <c r="S398" s="655"/>
      <c r="T398" s="656"/>
      <c r="U398" s="654"/>
      <c r="V398" s="655"/>
      <c r="W398" s="656"/>
      <c r="Y398" s="363"/>
      <c r="Z398" s="363"/>
      <c r="AA398" s="363"/>
      <c r="AB398" s="363"/>
      <c r="AC398" s="363"/>
      <c r="AD398" s="363"/>
      <c r="AE398" s="363"/>
      <c r="AF398" s="363"/>
      <c r="AG398" s="363"/>
      <c r="AH398" s="363"/>
      <c r="AI398" s="363"/>
      <c r="AJ398" s="363"/>
      <c r="AK398" s="363"/>
    </row>
    <row r="399" spans="1:37" ht="13.5" customHeight="1">
      <c r="A399" s="7"/>
      <c r="B399" s="544"/>
      <c r="C399" s="547"/>
      <c r="D399" s="594"/>
      <c r="E399" s="594"/>
      <c r="F399" s="731"/>
      <c r="G399" s="642"/>
      <c r="H399" s="643"/>
      <c r="I399" s="758"/>
      <c r="J399" s="646"/>
      <c r="K399" s="647"/>
      <c r="L399" s="758"/>
      <c r="M399" s="582"/>
      <c r="N399" s="441"/>
      <c r="O399" s="465"/>
      <c r="P399" s="776"/>
      <c r="Q399" s="442"/>
      <c r="R399" s="657"/>
      <c r="S399" s="658"/>
      <c r="T399" s="659"/>
      <c r="U399" s="657"/>
      <c r="V399" s="658"/>
      <c r="W399" s="659"/>
      <c r="Y399" s="363"/>
      <c r="Z399" s="363"/>
      <c r="AA399" s="363"/>
      <c r="AB399" s="363"/>
      <c r="AC399" s="363"/>
      <c r="AD399" s="363"/>
      <c r="AE399" s="363"/>
      <c r="AF399" s="363"/>
      <c r="AG399" s="363"/>
      <c r="AH399" s="363"/>
      <c r="AI399" s="363"/>
      <c r="AJ399" s="363"/>
      <c r="AK399" s="363"/>
    </row>
    <row r="400" spans="1:37" ht="13.5" customHeight="1">
      <c r="A400" s="5"/>
      <c r="B400" s="542" t="s">
        <v>8</v>
      </c>
      <c r="C400" s="546">
        <f>C398+1</f>
        <v>40286</v>
      </c>
      <c r="D400" s="635">
        <v>21</v>
      </c>
      <c r="E400" s="635"/>
      <c r="F400" s="735"/>
      <c r="G400" s="636">
        <v>30</v>
      </c>
      <c r="H400" s="637"/>
      <c r="I400" s="759"/>
      <c r="J400" s="644"/>
      <c r="K400" s="649"/>
      <c r="L400" s="759"/>
      <c r="M400" s="577"/>
      <c r="N400" s="437"/>
      <c r="O400" s="464"/>
      <c r="P400" s="775"/>
      <c r="Q400" s="438"/>
      <c r="R400" s="652"/>
      <c r="S400" s="568"/>
      <c r="T400" s="653"/>
      <c r="U400" s="652"/>
      <c r="V400" s="660"/>
      <c r="W400" s="653"/>
      <c r="Y400" s="363"/>
      <c r="Z400" s="363"/>
      <c r="AA400" s="363"/>
      <c r="AB400" s="363"/>
      <c r="AC400" s="363"/>
      <c r="AD400" s="363"/>
      <c r="AE400" s="363"/>
      <c r="AF400" s="363"/>
      <c r="AG400" s="363"/>
      <c r="AH400" s="363"/>
      <c r="AI400" s="363"/>
      <c r="AJ400" s="363"/>
      <c r="AK400" s="363"/>
    </row>
    <row r="401" spans="1:37" ht="13.5" customHeight="1">
      <c r="A401" s="4" t="s">
        <v>32</v>
      </c>
      <c r="B401" s="542"/>
      <c r="C401" s="546"/>
      <c r="D401" s="568"/>
      <c r="E401" s="568"/>
      <c r="F401" s="736"/>
      <c r="G401" s="457"/>
      <c r="H401" s="456"/>
      <c r="I401" s="760"/>
      <c r="J401" s="650"/>
      <c r="K401" s="651"/>
      <c r="L401" s="760"/>
      <c r="M401" s="592"/>
      <c r="N401" s="458"/>
      <c r="O401" s="573"/>
      <c r="P401" s="778"/>
      <c r="Q401" s="442"/>
      <c r="R401" s="652"/>
      <c r="S401" s="568"/>
      <c r="T401" s="653"/>
      <c r="U401" s="652"/>
      <c r="V401" s="568"/>
      <c r="W401" s="653"/>
      <c r="Y401" s="363"/>
      <c r="Z401" s="363"/>
      <c r="AA401" s="363"/>
      <c r="AB401" s="363"/>
      <c r="AC401" s="363"/>
      <c r="AD401" s="363"/>
      <c r="AE401" s="363"/>
      <c r="AF401" s="363"/>
      <c r="AG401" s="363"/>
      <c r="AH401" s="363"/>
      <c r="AI401" s="363"/>
      <c r="AJ401" s="363"/>
      <c r="AK401" s="363"/>
    </row>
    <row r="402" spans="1:37" s="2" customFormat="1" ht="13.5" customHeight="1">
      <c r="A402" s="469">
        <f>+jaarplan!M28</f>
        <v>19.76190476190476</v>
      </c>
      <c r="B402" s="549"/>
      <c r="C402" s="550" t="s">
        <v>10</v>
      </c>
      <c r="D402" s="326">
        <f>+jaarplan!F28</f>
        <v>46</v>
      </c>
      <c r="E402" s="327"/>
      <c r="F402" s="737"/>
      <c r="G402" s="328">
        <f>+jaarplan!H28</f>
        <v>312</v>
      </c>
      <c r="H402" s="326"/>
      <c r="I402" s="756"/>
      <c r="J402" s="329">
        <f>+jaarplan!K28</f>
        <v>16</v>
      </c>
      <c r="K402" s="329"/>
      <c r="L402" s="765"/>
      <c r="M402" s="574"/>
      <c r="N402" s="330"/>
      <c r="O402" s="329"/>
      <c r="P402" s="773"/>
      <c r="Q402" s="331"/>
      <c r="R402" s="470"/>
      <c r="S402" s="471"/>
      <c r="T402" s="472"/>
      <c r="U402" s="470"/>
      <c r="V402" s="471"/>
      <c r="W402" s="472"/>
      <c r="X402" s="351" t="str">
        <f>+jaarplan!W28</f>
        <v>3x</v>
      </c>
      <c r="Y402" s="351" t="str">
        <f>+jaarplan!X28</f>
        <v>5,0H</v>
      </c>
      <c r="Z402" s="351" t="str">
        <f>+jaarplan!Y28</f>
        <v>4x</v>
      </c>
      <c r="AA402" s="351">
        <f>+jaarplan!Z28</f>
        <v>0</v>
      </c>
      <c r="AB402" s="402"/>
      <c r="AC402" s="402"/>
      <c r="AD402" s="402"/>
      <c r="AE402" s="402"/>
      <c r="AF402" s="402"/>
      <c r="AG402" s="402"/>
      <c r="AH402" s="402"/>
      <c r="AI402" s="402"/>
      <c r="AJ402" s="402"/>
      <c r="AK402" s="402"/>
    </row>
    <row r="403" spans="1:37" s="2" customFormat="1" ht="13.5" customHeight="1">
      <c r="A403" s="595">
        <f>+F403+I403+L403+P403</f>
        <v>0</v>
      </c>
      <c r="B403" s="544"/>
      <c r="C403" s="551" t="s">
        <v>30</v>
      </c>
      <c r="D403" s="334">
        <f>+SUM(D388:D401)</f>
        <v>46</v>
      </c>
      <c r="E403" s="333"/>
      <c r="F403" s="738">
        <f>+SUM(F388:F401)</f>
        <v>0</v>
      </c>
      <c r="G403" s="334">
        <f>+SUM(G388:G401)</f>
        <v>312</v>
      </c>
      <c r="H403" s="332"/>
      <c r="I403" s="596">
        <f>+SUM(I388:I401)</f>
        <v>0</v>
      </c>
      <c r="J403" s="335">
        <f>+SUM(J388:J401)</f>
        <v>16</v>
      </c>
      <c r="K403" s="572"/>
      <c r="L403" s="596">
        <f>+SUM(L388:L401)</f>
        <v>0</v>
      </c>
      <c r="M403" s="334">
        <f>SUM(M388:M401)</f>
        <v>0</v>
      </c>
      <c r="N403" s="35"/>
      <c r="O403" s="572"/>
      <c r="P403" s="774">
        <f>+SUM(P388:P401)</f>
        <v>0</v>
      </c>
      <c r="Q403" s="336"/>
      <c r="R403" s="473">
        <f aca="true" t="shared" si="23" ref="R403:W403">IF(ISERROR(AVERAGE(R388:R401)),0,AVERAGE(R388:R401))</f>
        <v>0</v>
      </c>
      <c r="S403" s="474">
        <f t="shared" si="23"/>
        <v>0</v>
      </c>
      <c r="T403" s="475">
        <f t="shared" si="23"/>
        <v>0</v>
      </c>
      <c r="U403" s="473">
        <f t="shared" si="23"/>
        <v>0</v>
      </c>
      <c r="V403" s="515">
        <f t="shared" si="23"/>
        <v>0</v>
      </c>
      <c r="W403" s="514">
        <f t="shared" si="23"/>
        <v>0</v>
      </c>
      <c r="X403" s="1"/>
      <c r="Y403" s="402"/>
      <c r="Z403" s="402"/>
      <c r="AA403" s="402"/>
      <c r="AB403" s="402"/>
      <c r="AC403" s="402"/>
      <c r="AD403" s="402"/>
      <c r="AE403" s="402"/>
      <c r="AF403" s="402"/>
      <c r="AG403" s="402"/>
      <c r="AH403" s="402"/>
      <c r="AI403" s="402"/>
      <c r="AJ403" s="402"/>
      <c r="AK403" s="402"/>
    </row>
    <row r="404" spans="1:37" ht="13.5" customHeight="1">
      <c r="A404" s="4">
        <f>+A388+1</f>
        <v>26</v>
      </c>
      <c r="B404" s="542" t="s">
        <v>2</v>
      </c>
      <c r="C404" s="543">
        <f>C400+1</f>
        <v>40287</v>
      </c>
      <c r="D404" s="634"/>
      <c r="E404" s="634"/>
      <c r="F404" s="734"/>
      <c r="G404" s="636"/>
      <c r="H404" s="637"/>
      <c r="I404" s="757"/>
      <c r="J404" s="644"/>
      <c r="K404" s="645"/>
      <c r="L404" s="757"/>
      <c r="M404" s="577"/>
      <c r="N404" s="437"/>
      <c r="O404" s="464"/>
      <c r="P404" s="775"/>
      <c r="Q404" s="438"/>
      <c r="R404" s="347"/>
      <c r="S404" s="346"/>
      <c r="T404" s="349"/>
      <c r="U404" s="347"/>
      <c r="V404" s="346"/>
      <c r="W404" s="349"/>
      <c r="Y404" s="363"/>
      <c r="Z404" s="363"/>
      <c r="AA404" s="363"/>
      <c r="AB404" s="363"/>
      <c r="AC404" s="363"/>
      <c r="AD404" s="363"/>
      <c r="AE404" s="363"/>
      <c r="AF404" s="363"/>
      <c r="AG404" s="363"/>
      <c r="AH404" s="363"/>
      <c r="AI404" s="363"/>
      <c r="AJ404" s="363"/>
      <c r="AK404" s="363"/>
    </row>
    <row r="405" spans="1:37" ht="13.5" customHeight="1">
      <c r="A405" s="4"/>
      <c r="B405" s="544"/>
      <c r="C405" s="545"/>
      <c r="D405" s="594"/>
      <c r="E405" s="594"/>
      <c r="F405" s="731"/>
      <c r="G405" s="638">
        <v>26</v>
      </c>
      <c r="H405" s="639"/>
      <c r="I405" s="758"/>
      <c r="J405" s="646">
        <v>3</v>
      </c>
      <c r="K405" s="647"/>
      <c r="L405" s="758"/>
      <c r="M405" s="582"/>
      <c r="N405" s="441"/>
      <c r="O405" s="465"/>
      <c r="P405" s="776"/>
      <c r="Q405" s="442"/>
      <c r="R405" s="652"/>
      <c r="S405" s="568"/>
      <c r="T405" s="653"/>
      <c r="U405" s="652"/>
      <c r="V405" s="568"/>
      <c r="W405" s="653"/>
      <c r="Y405" s="363"/>
      <c r="Z405" s="363"/>
      <c r="AA405" s="363"/>
      <c r="AB405" s="363"/>
      <c r="AC405" s="363"/>
      <c r="AD405" s="363"/>
      <c r="AE405" s="363"/>
      <c r="AF405" s="363"/>
      <c r="AG405" s="363"/>
      <c r="AH405" s="363"/>
      <c r="AI405" s="363"/>
      <c r="AJ405" s="363"/>
      <c r="AK405" s="363"/>
    </row>
    <row r="406" spans="1:37" ht="13.5" customHeight="1">
      <c r="A406" s="5"/>
      <c r="B406" s="542" t="s">
        <v>3</v>
      </c>
      <c r="C406" s="546">
        <f>C404+1</f>
        <v>40288</v>
      </c>
      <c r="D406" s="634"/>
      <c r="E406" s="634"/>
      <c r="F406" s="734"/>
      <c r="G406" s="636">
        <v>26</v>
      </c>
      <c r="H406" s="637"/>
      <c r="I406" s="757"/>
      <c r="J406" s="648"/>
      <c r="K406" s="645"/>
      <c r="L406" s="757"/>
      <c r="M406" s="584"/>
      <c r="N406" s="437"/>
      <c r="O406" s="464"/>
      <c r="P406" s="777"/>
      <c r="Q406" s="438"/>
      <c r="R406" s="654"/>
      <c r="S406" s="655"/>
      <c r="T406" s="656"/>
      <c r="U406" s="654"/>
      <c r="V406" s="655"/>
      <c r="W406" s="656"/>
      <c r="Y406" s="363"/>
      <c r="Z406" s="363"/>
      <c r="AA406" s="363"/>
      <c r="AB406" s="363"/>
      <c r="AC406" s="363"/>
      <c r="AD406" s="363"/>
      <c r="AE406" s="363"/>
      <c r="AF406" s="363"/>
      <c r="AG406" s="363"/>
      <c r="AH406" s="363"/>
      <c r="AI406" s="363"/>
      <c r="AJ406" s="363"/>
      <c r="AK406" s="363"/>
    </row>
    <row r="407" spans="1:37" ht="13.5" customHeight="1">
      <c r="A407" s="5" t="s">
        <v>31</v>
      </c>
      <c r="B407" s="544"/>
      <c r="C407" s="547"/>
      <c r="D407" s="594">
        <v>10</v>
      </c>
      <c r="E407" s="594"/>
      <c r="F407" s="731"/>
      <c r="G407" s="638"/>
      <c r="H407" s="639"/>
      <c r="I407" s="758"/>
      <c r="J407" s="646"/>
      <c r="K407" s="647"/>
      <c r="L407" s="758"/>
      <c r="M407" s="582"/>
      <c r="N407" s="441"/>
      <c r="O407" s="465"/>
      <c r="P407" s="776"/>
      <c r="Q407" s="442"/>
      <c r="R407" s="657"/>
      <c r="S407" s="658"/>
      <c r="T407" s="659"/>
      <c r="U407" s="657"/>
      <c r="V407" s="658"/>
      <c r="W407" s="659"/>
      <c r="Y407" s="363"/>
      <c r="Z407" s="363"/>
      <c r="AA407" s="363"/>
      <c r="AB407" s="363"/>
      <c r="AC407" s="363"/>
      <c r="AD407" s="363"/>
      <c r="AE407" s="363"/>
      <c r="AF407" s="363"/>
      <c r="AG407" s="363"/>
      <c r="AH407" s="363"/>
      <c r="AI407" s="363"/>
      <c r="AJ407" s="363"/>
      <c r="AK407" s="363"/>
    </row>
    <row r="408" spans="1:37" ht="13.5" customHeight="1">
      <c r="A408" s="5"/>
      <c r="B408" s="542" t="s">
        <v>4</v>
      </c>
      <c r="C408" s="546">
        <f>C406+1</f>
        <v>40289</v>
      </c>
      <c r="D408" s="634"/>
      <c r="E408" s="634"/>
      <c r="F408" s="734"/>
      <c r="G408" s="636">
        <v>60</v>
      </c>
      <c r="H408" s="637"/>
      <c r="I408" s="757"/>
      <c r="J408" s="648"/>
      <c r="K408" s="645"/>
      <c r="L408" s="757"/>
      <c r="M408" s="584"/>
      <c r="N408" s="437"/>
      <c r="O408" s="464"/>
      <c r="P408" s="777"/>
      <c r="Q408" s="438"/>
      <c r="R408" s="652"/>
      <c r="S408" s="568"/>
      <c r="T408" s="653"/>
      <c r="U408" s="652"/>
      <c r="V408" s="568"/>
      <c r="W408" s="653"/>
      <c r="Y408" s="363"/>
      <c r="Z408" s="363"/>
      <c r="AA408" s="363"/>
      <c r="AB408" s="363"/>
      <c r="AC408" s="363"/>
      <c r="AD408" s="363"/>
      <c r="AE408" s="363"/>
      <c r="AF408" s="363"/>
      <c r="AG408" s="363"/>
      <c r="AH408" s="363"/>
      <c r="AI408" s="363"/>
      <c r="AJ408" s="363"/>
      <c r="AK408" s="363"/>
    </row>
    <row r="409" spans="1:37" ht="13.5" customHeight="1">
      <c r="A409" s="5"/>
      <c r="B409" s="544"/>
      <c r="C409" s="547"/>
      <c r="D409" s="594"/>
      <c r="E409" s="594"/>
      <c r="F409" s="731"/>
      <c r="G409" s="638"/>
      <c r="H409" s="639"/>
      <c r="I409" s="758"/>
      <c r="J409" s="646"/>
      <c r="K409" s="647"/>
      <c r="L409" s="758"/>
      <c r="M409" s="582"/>
      <c r="N409" s="441"/>
      <c r="O409" s="465"/>
      <c r="P409" s="776"/>
      <c r="Q409" s="442"/>
      <c r="R409" s="652"/>
      <c r="S409" s="568"/>
      <c r="T409" s="653"/>
      <c r="U409" s="652"/>
      <c r="V409" s="568"/>
      <c r="W409" s="653"/>
      <c r="Y409" s="363"/>
      <c r="Z409" s="363"/>
      <c r="AA409" s="363"/>
      <c r="AB409" s="363"/>
      <c r="AC409" s="363"/>
      <c r="AD409" s="363"/>
      <c r="AE409" s="363"/>
      <c r="AF409" s="363"/>
      <c r="AG409" s="363"/>
      <c r="AH409" s="363"/>
      <c r="AI409" s="363"/>
      <c r="AJ409" s="363"/>
      <c r="AK409" s="363"/>
    </row>
    <row r="410" spans="1:37" ht="13.5" customHeight="1">
      <c r="A410" s="5"/>
      <c r="B410" s="542" t="s">
        <v>5</v>
      </c>
      <c r="C410" s="546">
        <f>C408+1</f>
        <v>40290</v>
      </c>
      <c r="D410" s="634"/>
      <c r="E410" s="634"/>
      <c r="F410" s="734"/>
      <c r="G410" s="636">
        <v>26</v>
      </c>
      <c r="H410" s="637"/>
      <c r="I410" s="757"/>
      <c r="J410" s="648"/>
      <c r="K410" s="645"/>
      <c r="L410" s="757"/>
      <c r="M410" s="584"/>
      <c r="N410" s="437"/>
      <c r="O410" s="464"/>
      <c r="P410" s="777"/>
      <c r="Q410" s="438"/>
      <c r="R410" s="654"/>
      <c r="S410" s="655"/>
      <c r="T410" s="656"/>
      <c r="U410" s="654"/>
      <c r="V410" s="655"/>
      <c r="W410" s="656"/>
      <c r="Y410" s="363"/>
      <c r="Z410" s="363"/>
      <c r="AA410" s="363"/>
      <c r="AB410" s="363"/>
      <c r="AC410" s="363"/>
      <c r="AD410" s="363"/>
      <c r="AE410" s="363"/>
      <c r="AF410" s="363"/>
      <c r="AG410" s="363"/>
      <c r="AH410" s="363"/>
      <c r="AI410" s="363"/>
      <c r="AJ410" s="363"/>
      <c r="AK410" s="363"/>
    </row>
    <row r="411" spans="1:37" ht="13.5" customHeight="1">
      <c r="A411" s="5" t="str">
        <f>+jaarplan!E29</f>
        <v>RUST</v>
      </c>
      <c r="B411" s="544"/>
      <c r="C411" s="547"/>
      <c r="D411" s="594"/>
      <c r="E411" s="594"/>
      <c r="F411" s="731"/>
      <c r="G411" s="638"/>
      <c r="H411" s="639"/>
      <c r="I411" s="758"/>
      <c r="J411" s="646">
        <v>3</v>
      </c>
      <c r="K411" s="647"/>
      <c r="L411" s="758"/>
      <c r="M411" s="582"/>
      <c r="N411" s="441"/>
      <c r="O411" s="465"/>
      <c r="P411" s="776"/>
      <c r="Q411" s="442"/>
      <c r="R411" s="657"/>
      <c r="S411" s="658"/>
      <c r="T411" s="659"/>
      <c r="U411" s="657"/>
      <c r="V411" s="658"/>
      <c r="W411" s="659"/>
      <c r="Y411" s="363"/>
      <c r="Z411" s="363"/>
      <c r="AA411" s="363"/>
      <c r="AB411" s="363"/>
      <c r="AC411" s="363"/>
      <c r="AD411" s="363"/>
      <c r="AE411" s="363"/>
      <c r="AF411" s="363"/>
      <c r="AG411" s="363"/>
      <c r="AH411" s="363"/>
      <c r="AI411" s="363"/>
      <c r="AJ411" s="363"/>
      <c r="AK411" s="363"/>
    </row>
    <row r="412" spans="1:37" ht="13.5" customHeight="1">
      <c r="A412" s="5"/>
      <c r="B412" s="542" t="s">
        <v>6</v>
      </c>
      <c r="C412" s="546">
        <f>C410+1</f>
        <v>40291</v>
      </c>
      <c r="D412" s="634"/>
      <c r="E412" s="634"/>
      <c r="F412" s="734"/>
      <c r="G412" s="636">
        <v>26</v>
      </c>
      <c r="H412" s="637"/>
      <c r="I412" s="757"/>
      <c r="J412" s="648"/>
      <c r="K412" s="645"/>
      <c r="L412" s="757"/>
      <c r="M412" s="584"/>
      <c r="N412" s="437"/>
      <c r="O412" s="464"/>
      <c r="P412" s="777"/>
      <c r="Q412" s="438"/>
      <c r="R412" s="652"/>
      <c r="S412" s="568"/>
      <c r="T412" s="653"/>
      <c r="U412" s="652"/>
      <c r="V412" s="568"/>
      <c r="W412" s="653"/>
      <c r="Y412" s="363"/>
      <c r="Z412" s="363"/>
      <c r="AA412" s="363"/>
      <c r="AB412" s="363"/>
      <c r="AC412" s="363"/>
      <c r="AD412" s="363"/>
      <c r="AE412" s="363"/>
      <c r="AF412" s="363"/>
      <c r="AG412" s="363"/>
      <c r="AH412" s="363"/>
      <c r="AI412" s="363"/>
      <c r="AJ412" s="363"/>
      <c r="AK412" s="363"/>
    </row>
    <row r="413" spans="1:37" ht="13.5" customHeight="1">
      <c r="A413" s="5"/>
      <c r="B413" s="544"/>
      <c r="C413" s="547"/>
      <c r="D413" s="594"/>
      <c r="E413" s="594"/>
      <c r="F413" s="731"/>
      <c r="G413" s="638"/>
      <c r="H413" s="639"/>
      <c r="I413" s="758"/>
      <c r="J413" s="646"/>
      <c r="K413" s="647"/>
      <c r="L413" s="758"/>
      <c r="M413" s="582"/>
      <c r="N413" s="441"/>
      <c r="O413" s="465"/>
      <c r="P413" s="776"/>
      <c r="Q413" s="442"/>
      <c r="R413" s="652"/>
      <c r="S413" s="568"/>
      <c r="T413" s="653"/>
      <c r="U413" s="652"/>
      <c r="V413" s="568"/>
      <c r="W413" s="653"/>
      <c r="Y413" s="363"/>
      <c r="Z413" s="363"/>
      <c r="AA413" s="363"/>
      <c r="AB413" s="363"/>
      <c r="AC413" s="363"/>
      <c r="AD413" s="363"/>
      <c r="AE413" s="363"/>
      <c r="AF413" s="363"/>
      <c r="AG413" s="363"/>
      <c r="AH413" s="363"/>
      <c r="AI413" s="363"/>
      <c r="AJ413" s="363"/>
      <c r="AK413" s="363"/>
    </row>
    <row r="414" spans="1:37" ht="13.5" customHeight="1">
      <c r="A414" s="7"/>
      <c r="B414" s="542" t="s">
        <v>7</v>
      </c>
      <c r="C414" s="546">
        <f>C412+1</f>
        <v>40292</v>
      </c>
      <c r="D414" s="634">
        <v>5</v>
      </c>
      <c r="E414" s="634"/>
      <c r="F414" s="734"/>
      <c r="G414" s="640"/>
      <c r="H414" s="641"/>
      <c r="I414" s="757"/>
      <c r="J414" s="648"/>
      <c r="K414" s="645"/>
      <c r="L414" s="757"/>
      <c r="M414" s="584"/>
      <c r="N414" s="437"/>
      <c r="O414" s="464"/>
      <c r="P414" s="777"/>
      <c r="Q414" s="438"/>
      <c r="R414" s="654"/>
      <c r="S414" s="655"/>
      <c r="T414" s="656"/>
      <c r="U414" s="654"/>
      <c r="V414" s="655"/>
      <c r="W414" s="656"/>
      <c r="Y414" s="363"/>
      <c r="Z414" s="363"/>
      <c r="AA414" s="363"/>
      <c r="AB414" s="363"/>
      <c r="AC414" s="363"/>
      <c r="AD414" s="363"/>
      <c r="AE414" s="363"/>
      <c r="AF414" s="363"/>
      <c r="AG414" s="363"/>
      <c r="AH414" s="363"/>
      <c r="AI414" s="363"/>
      <c r="AJ414" s="363"/>
      <c r="AK414" s="363"/>
    </row>
    <row r="415" spans="1:37" ht="13.5" customHeight="1">
      <c r="A415" s="7"/>
      <c r="B415" s="544"/>
      <c r="C415" s="547"/>
      <c r="D415" s="594"/>
      <c r="E415" s="594"/>
      <c r="F415" s="731"/>
      <c r="G415" s="642"/>
      <c r="H415" s="643"/>
      <c r="I415" s="758"/>
      <c r="J415" s="646"/>
      <c r="K415" s="647"/>
      <c r="L415" s="758"/>
      <c r="M415" s="582"/>
      <c r="N415" s="441"/>
      <c r="O415" s="465"/>
      <c r="P415" s="776"/>
      <c r="Q415" s="442"/>
      <c r="R415" s="657"/>
      <c r="S415" s="658"/>
      <c r="T415" s="659"/>
      <c r="U415" s="657"/>
      <c r="V415" s="658"/>
      <c r="W415" s="659"/>
      <c r="Y415" s="363"/>
      <c r="Z415" s="363"/>
      <c r="AA415" s="363"/>
      <c r="AB415" s="363"/>
      <c r="AC415" s="363"/>
      <c r="AD415" s="363"/>
      <c r="AE415" s="363"/>
      <c r="AF415" s="363"/>
      <c r="AG415" s="363"/>
      <c r="AH415" s="363"/>
      <c r="AI415" s="363"/>
      <c r="AJ415" s="363"/>
      <c r="AK415" s="363"/>
    </row>
    <row r="416" spans="1:37" ht="13.5" customHeight="1">
      <c r="A416" s="5"/>
      <c r="B416" s="542" t="s">
        <v>8</v>
      </c>
      <c r="C416" s="546">
        <f>C414+1</f>
        <v>40293</v>
      </c>
      <c r="D416" s="635"/>
      <c r="E416" s="635"/>
      <c r="F416" s="735"/>
      <c r="G416" s="636">
        <v>100</v>
      </c>
      <c r="H416" s="637"/>
      <c r="I416" s="759"/>
      <c r="J416" s="644"/>
      <c r="K416" s="649"/>
      <c r="L416" s="759"/>
      <c r="M416" s="577"/>
      <c r="N416" s="437"/>
      <c r="O416" s="464"/>
      <c r="P416" s="775"/>
      <c r="Q416" s="438"/>
      <c r="R416" s="652"/>
      <c r="S416" s="568"/>
      <c r="T416" s="653"/>
      <c r="U416" s="652"/>
      <c r="V416" s="660"/>
      <c r="W416" s="653"/>
      <c r="Y416" s="363"/>
      <c r="Z416" s="363"/>
      <c r="AA416" s="363"/>
      <c r="AB416" s="363"/>
      <c r="AC416" s="363"/>
      <c r="AD416" s="363"/>
      <c r="AE416" s="363"/>
      <c r="AF416" s="363"/>
      <c r="AG416" s="363"/>
      <c r="AH416" s="363"/>
      <c r="AI416" s="363"/>
      <c r="AJ416" s="363"/>
      <c r="AK416" s="363"/>
    </row>
    <row r="417" spans="1:37" ht="13.5" customHeight="1">
      <c r="A417" s="4" t="s">
        <v>32</v>
      </c>
      <c r="B417" s="542"/>
      <c r="C417" s="546"/>
      <c r="D417" s="568"/>
      <c r="E417" s="568"/>
      <c r="F417" s="736"/>
      <c r="G417" s="457"/>
      <c r="H417" s="456"/>
      <c r="I417" s="760"/>
      <c r="J417" s="650"/>
      <c r="K417" s="651"/>
      <c r="L417" s="760"/>
      <c r="M417" s="592"/>
      <c r="N417" s="458"/>
      <c r="O417" s="573"/>
      <c r="P417" s="778"/>
      <c r="Q417" s="442"/>
      <c r="R417" s="652"/>
      <c r="S417" s="568"/>
      <c r="T417" s="653"/>
      <c r="U417" s="652"/>
      <c r="V417" s="568"/>
      <c r="W417" s="653"/>
      <c r="Y417" s="363"/>
      <c r="Z417" s="363"/>
      <c r="AA417" s="363"/>
      <c r="AB417" s="363"/>
      <c r="AC417" s="363"/>
      <c r="AD417" s="363"/>
      <c r="AE417" s="363"/>
      <c r="AF417" s="363"/>
      <c r="AG417" s="363"/>
      <c r="AH417" s="363"/>
      <c r="AI417" s="363"/>
      <c r="AJ417" s="363"/>
      <c r="AK417" s="363"/>
    </row>
    <row r="418" spans="1:37" s="2" customFormat="1" ht="13.5" customHeight="1">
      <c r="A418" s="469">
        <f>+jaarplan!M29</f>
        <v>12.142857142857142</v>
      </c>
      <c r="B418" s="552"/>
      <c r="C418" s="553" t="s">
        <v>10</v>
      </c>
      <c r="D418" s="326">
        <f>+jaarplan!F29</f>
        <v>10</v>
      </c>
      <c r="E418" s="327"/>
      <c r="F418" s="737"/>
      <c r="G418" s="328">
        <f>+jaarplan!H29</f>
        <v>264</v>
      </c>
      <c r="H418" s="326"/>
      <c r="I418" s="761"/>
      <c r="J418" s="631">
        <f>+jaarplan!K29</f>
        <v>6</v>
      </c>
      <c r="K418" s="329"/>
      <c r="L418" s="761"/>
      <c r="M418" s="632"/>
      <c r="N418" s="330"/>
      <c r="O418" s="329"/>
      <c r="P418" s="779"/>
      <c r="Q418" s="331"/>
      <c r="R418" s="470"/>
      <c r="S418" s="471"/>
      <c r="T418" s="472"/>
      <c r="U418" s="470"/>
      <c r="V418" s="471"/>
      <c r="W418" s="472"/>
      <c r="X418" s="351" t="str">
        <f>+jaarplan!W29</f>
        <v>2x</v>
      </c>
      <c r="Y418" s="351">
        <f>+jaarplan!X29</f>
        <v>3</v>
      </c>
      <c r="Z418" s="351" t="str">
        <f>+jaarplan!Y29</f>
        <v>2x</v>
      </c>
      <c r="AA418" s="351">
        <f>+jaarplan!Z29</f>
        <v>0</v>
      </c>
      <c r="AB418" s="402"/>
      <c r="AC418" s="402"/>
      <c r="AD418" s="402"/>
      <c r="AE418" s="402"/>
      <c r="AF418" s="402"/>
      <c r="AG418" s="402"/>
      <c r="AH418" s="402"/>
      <c r="AI418" s="402"/>
      <c r="AJ418" s="402"/>
      <c r="AK418" s="402"/>
    </row>
    <row r="419" spans="1:37" s="2" customFormat="1" ht="13.5" customHeight="1">
      <c r="A419" s="595">
        <f>+F419+I419+L419+P419</f>
        <v>0</v>
      </c>
      <c r="B419" s="544"/>
      <c r="C419" s="553" t="s">
        <v>30</v>
      </c>
      <c r="D419" s="334">
        <f>+SUM(D404:D417)</f>
        <v>15</v>
      </c>
      <c r="E419" s="333"/>
      <c r="F419" s="738">
        <f>+SUM(F404:F417)</f>
        <v>0</v>
      </c>
      <c r="G419" s="334">
        <f>+SUM(G404:G417)</f>
        <v>264</v>
      </c>
      <c r="H419" s="332"/>
      <c r="I419" s="596">
        <f>+SUM(I404:I417)</f>
        <v>0</v>
      </c>
      <c r="J419" s="335">
        <f>+SUM(J404:J417)</f>
        <v>6</v>
      </c>
      <c r="K419" s="572"/>
      <c r="L419" s="596">
        <f>+SUM(L404:L417)</f>
        <v>0</v>
      </c>
      <c r="M419" s="334">
        <f>SUM(M404:M417)</f>
        <v>0</v>
      </c>
      <c r="N419" s="35"/>
      <c r="O419" s="572"/>
      <c r="P419" s="774">
        <f>+SUM(P404:P417)</f>
        <v>0</v>
      </c>
      <c r="Q419" s="336"/>
      <c r="R419" s="473">
        <f aca="true" t="shared" si="24" ref="R419:W419">IF(ISERROR(AVERAGE(R404:R417)),0,AVERAGE(R404:R417))</f>
        <v>0</v>
      </c>
      <c r="S419" s="474">
        <f t="shared" si="24"/>
        <v>0</v>
      </c>
      <c r="T419" s="475">
        <f t="shared" si="24"/>
        <v>0</v>
      </c>
      <c r="U419" s="473">
        <f t="shared" si="24"/>
        <v>0</v>
      </c>
      <c r="V419" s="515">
        <f t="shared" si="24"/>
        <v>0</v>
      </c>
      <c r="W419" s="514">
        <f t="shared" si="24"/>
        <v>0</v>
      </c>
      <c r="X419" s="1"/>
      <c r="Y419" s="402"/>
      <c r="Z419" s="402"/>
      <c r="AA419" s="402"/>
      <c r="AB419" s="402"/>
      <c r="AC419" s="402"/>
      <c r="AD419" s="402"/>
      <c r="AE419" s="402"/>
      <c r="AF419" s="402"/>
      <c r="AG419" s="402"/>
      <c r="AH419" s="402"/>
      <c r="AI419" s="402"/>
      <c r="AJ419" s="402"/>
      <c r="AK419" s="402"/>
    </row>
    <row r="420" spans="1:37" ht="13.5" customHeight="1">
      <c r="A420" s="4">
        <f>+A404+1</f>
        <v>27</v>
      </c>
      <c r="B420" s="542" t="s">
        <v>2</v>
      </c>
      <c r="C420" s="543">
        <f>C416+1</f>
        <v>40294</v>
      </c>
      <c r="D420" s="634"/>
      <c r="E420" s="634"/>
      <c r="F420" s="734"/>
      <c r="G420" s="636"/>
      <c r="H420" s="637"/>
      <c r="I420" s="757"/>
      <c r="J420" s="644"/>
      <c r="K420" s="645"/>
      <c r="L420" s="757"/>
      <c r="M420" s="577"/>
      <c r="N420" s="437"/>
      <c r="O420" s="464"/>
      <c r="P420" s="775"/>
      <c r="Q420" s="438"/>
      <c r="R420" s="347"/>
      <c r="S420" s="346"/>
      <c r="T420" s="349"/>
      <c r="U420" s="347"/>
      <c r="V420" s="346"/>
      <c r="W420" s="349"/>
      <c r="Y420" s="363"/>
      <c r="Z420" s="363"/>
      <c r="AA420" s="363"/>
      <c r="AB420" s="363"/>
      <c r="AC420" s="363"/>
      <c r="AD420" s="363"/>
      <c r="AE420" s="363"/>
      <c r="AF420" s="363"/>
      <c r="AG420" s="363"/>
      <c r="AH420" s="363"/>
      <c r="AI420" s="363"/>
      <c r="AJ420" s="363"/>
      <c r="AK420" s="363"/>
    </row>
    <row r="421" spans="1:37" ht="13.5" customHeight="1">
      <c r="A421" s="4"/>
      <c r="B421" s="544"/>
      <c r="C421" s="545"/>
      <c r="D421" s="594"/>
      <c r="E421" s="594"/>
      <c r="F421" s="731"/>
      <c r="G421" s="638"/>
      <c r="H421" s="639"/>
      <c r="I421" s="758"/>
      <c r="J421" s="646"/>
      <c r="K421" s="647"/>
      <c r="L421" s="758"/>
      <c r="M421" s="582"/>
      <c r="N421" s="441"/>
      <c r="O421" s="465"/>
      <c r="P421" s="776"/>
      <c r="Q421" s="442" t="s">
        <v>465</v>
      </c>
      <c r="R421" s="652"/>
      <c r="S421" s="568"/>
      <c r="T421" s="653"/>
      <c r="U421" s="652"/>
      <c r="V421" s="568"/>
      <c r="W421" s="653"/>
      <c r="Y421" s="363"/>
      <c r="Z421" s="363"/>
      <c r="AA421" s="363"/>
      <c r="AB421" s="363"/>
      <c r="AC421" s="363"/>
      <c r="AD421" s="363"/>
      <c r="AE421" s="363"/>
      <c r="AF421" s="363"/>
      <c r="AG421" s="363"/>
      <c r="AH421" s="363"/>
      <c r="AI421" s="363"/>
      <c r="AJ421" s="363"/>
      <c r="AK421" s="363"/>
    </row>
    <row r="422" spans="1:37" ht="13.5" customHeight="1">
      <c r="A422" s="5"/>
      <c r="B422" s="542" t="s">
        <v>3</v>
      </c>
      <c r="C422" s="546">
        <f>C420+1</f>
        <v>40295</v>
      </c>
      <c r="D422" s="634"/>
      <c r="E422" s="634"/>
      <c r="F422" s="734"/>
      <c r="G422" s="636"/>
      <c r="H422" s="637"/>
      <c r="I422" s="757"/>
      <c r="J422" s="648"/>
      <c r="K422" s="645"/>
      <c r="L422" s="757"/>
      <c r="M422" s="584"/>
      <c r="N422" s="437"/>
      <c r="O422" s="464"/>
      <c r="P422" s="777"/>
      <c r="Q422" s="438"/>
      <c r="R422" s="654"/>
      <c r="S422" s="655"/>
      <c r="T422" s="656"/>
      <c r="U422" s="654"/>
      <c r="V422" s="655"/>
      <c r="W422" s="656"/>
      <c r="Y422" s="363"/>
      <c r="Z422" s="363"/>
      <c r="AA422" s="363"/>
      <c r="AB422" s="363"/>
      <c r="AC422" s="363"/>
      <c r="AD422" s="363"/>
      <c r="AE422" s="363"/>
      <c r="AF422" s="363"/>
      <c r="AG422" s="363"/>
      <c r="AH422" s="363"/>
      <c r="AI422" s="363"/>
      <c r="AJ422" s="363"/>
      <c r="AK422" s="363"/>
    </row>
    <row r="423" spans="1:37" ht="13.5" customHeight="1">
      <c r="A423" s="5" t="s">
        <v>31</v>
      </c>
      <c r="B423" s="544"/>
      <c r="C423" s="547"/>
      <c r="D423" s="594"/>
      <c r="E423" s="594"/>
      <c r="F423" s="731"/>
      <c r="G423" s="638"/>
      <c r="H423" s="639"/>
      <c r="I423" s="758"/>
      <c r="J423" s="646"/>
      <c r="K423" s="647"/>
      <c r="L423" s="758"/>
      <c r="M423" s="582"/>
      <c r="N423" s="441"/>
      <c r="O423" s="465"/>
      <c r="P423" s="776"/>
      <c r="Q423" s="442" t="s">
        <v>465</v>
      </c>
      <c r="R423" s="657"/>
      <c r="S423" s="658"/>
      <c r="T423" s="659"/>
      <c r="U423" s="657"/>
      <c r="V423" s="658"/>
      <c r="W423" s="659"/>
      <c r="Y423" s="363"/>
      <c r="Z423" s="363"/>
      <c r="AA423" s="363"/>
      <c r="AB423" s="363"/>
      <c r="AC423" s="363"/>
      <c r="AD423" s="363"/>
      <c r="AE423" s="363"/>
      <c r="AF423" s="363"/>
      <c r="AG423" s="363"/>
      <c r="AH423" s="363"/>
      <c r="AI423" s="363"/>
      <c r="AJ423" s="363"/>
      <c r="AK423" s="363"/>
    </row>
    <row r="424" spans="1:37" ht="13.5" customHeight="1">
      <c r="A424" s="5"/>
      <c r="B424" s="542" t="s">
        <v>4</v>
      </c>
      <c r="C424" s="546">
        <f>C422+1</f>
        <v>40296</v>
      </c>
      <c r="D424" s="634"/>
      <c r="E424" s="634"/>
      <c r="F424" s="734"/>
      <c r="G424" s="636"/>
      <c r="H424" s="637"/>
      <c r="I424" s="757"/>
      <c r="J424" s="648"/>
      <c r="K424" s="645"/>
      <c r="L424" s="757"/>
      <c r="M424" s="584"/>
      <c r="N424" s="437"/>
      <c r="O424" s="464"/>
      <c r="P424" s="777"/>
      <c r="Q424" s="438"/>
      <c r="R424" s="652"/>
      <c r="S424" s="568"/>
      <c r="T424" s="653"/>
      <c r="U424" s="652"/>
      <c r="V424" s="568"/>
      <c r="W424" s="653"/>
      <c r="Y424" s="363"/>
      <c r="Z424" s="363"/>
      <c r="AA424" s="363"/>
      <c r="AB424" s="363"/>
      <c r="AC424" s="363"/>
      <c r="AD424" s="363"/>
      <c r="AE424" s="363"/>
      <c r="AF424" s="363"/>
      <c r="AG424" s="363"/>
      <c r="AH424" s="363"/>
      <c r="AI424" s="363"/>
      <c r="AJ424" s="363"/>
      <c r="AK424" s="363"/>
    </row>
    <row r="425" spans="1:37" ht="13.5" customHeight="1">
      <c r="A425" s="5"/>
      <c r="B425" s="544"/>
      <c r="C425" s="547"/>
      <c r="D425" s="594"/>
      <c r="E425" s="594"/>
      <c r="F425" s="731"/>
      <c r="G425" s="638"/>
      <c r="H425" s="639"/>
      <c r="I425" s="758"/>
      <c r="J425" s="646"/>
      <c r="K425" s="647"/>
      <c r="L425" s="758"/>
      <c r="M425" s="582"/>
      <c r="N425" s="441"/>
      <c r="O425" s="465"/>
      <c r="P425" s="776"/>
      <c r="Q425" s="442" t="s">
        <v>465</v>
      </c>
      <c r="R425" s="652"/>
      <c r="S425" s="568"/>
      <c r="T425" s="653"/>
      <c r="U425" s="652"/>
      <c r="V425" s="568"/>
      <c r="W425" s="653"/>
      <c r="Y425" s="363"/>
      <c r="Z425" s="363"/>
      <c r="AA425" s="363"/>
      <c r="AB425" s="363"/>
      <c r="AC425" s="363"/>
      <c r="AD425" s="363"/>
      <c r="AE425" s="363"/>
      <c r="AF425" s="363"/>
      <c r="AG425" s="363"/>
      <c r="AH425" s="363"/>
      <c r="AI425" s="363"/>
      <c r="AJ425" s="363"/>
      <c r="AK425" s="363"/>
    </row>
    <row r="426" spans="1:37" ht="13.5" customHeight="1">
      <c r="A426" s="5"/>
      <c r="B426" s="542" t="s">
        <v>5</v>
      </c>
      <c r="C426" s="546">
        <f>C424+1</f>
        <v>40297</v>
      </c>
      <c r="D426" s="634"/>
      <c r="E426" s="634"/>
      <c r="F426" s="734"/>
      <c r="G426" s="636"/>
      <c r="H426" s="637"/>
      <c r="I426" s="757"/>
      <c r="J426" s="648"/>
      <c r="K426" s="645"/>
      <c r="L426" s="757"/>
      <c r="M426" s="584"/>
      <c r="N426" s="437"/>
      <c r="O426" s="464"/>
      <c r="P426" s="777"/>
      <c r="Q426" s="438"/>
      <c r="R426" s="654"/>
      <c r="S426" s="655"/>
      <c r="T426" s="656"/>
      <c r="U426" s="654"/>
      <c r="V426" s="655"/>
      <c r="W426" s="656"/>
      <c r="Y426" s="363"/>
      <c r="Z426" s="363"/>
      <c r="AA426" s="363"/>
      <c r="AB426" s="363"/>
      <c r="AC426" s="363"/>
      <c r="AD426" s="363"/>
      <c r="AE426" s="363"/>
      <c r="AF426" s="363"/>
      <c r="AG426" s="363"/>
      <c r="AH426" s="363"/>
      <c r="AI426" s="363"/>
      <c r="AJ426" s="363"/>
      <c r="AK426" s="363"/>
    </row>
    <row r="427" spans="1:37" ht="13.5" customHeight="1">
      <c r="A427" s="5" t="str">
        <f>+jaarplan!E30</f>
        <v>stage max</v>
      </c>
      <c r="B427" s="544"/>
      <c r="C427" s="547"/>
      <c r="D427" s="594"/>
      <c r="E427" s="594"/>
      <c r="F427" s="731"/>
      <c r="G427" s="638"/>
      <c r="H427" s="639"/>
      <c r="I427" s="758"/>
      <c r="J427" s="646"/>
      <c r="K427" s="647"/>
      <c r="L427" s="758"/>
      <c r="M427" s="582"/>
      <c r="N427" s="441"/>
      <c r="O427" s="465"/>
      <c r="P427" s="776"/>
      <c r="Q427" s="442" t="s">
        <v>465</v>
      </c>
      <c r="R427" s="657"/>
      <c r="S427" s="658"/>
      <c r="T427" s="659"/>
      <c r="U427" s="657"/>
      <c r="V427" s="658"/>
      <c r="W427" s="659"/>
      <c r="Y427" s="363"/>
      <c r="Z427" s="363"/>
      <c r="AA427" s="363"/>
      <c r="AB427" s="363"/>
      <c r="AC427" s="363"/>
      <c r="AD427" s="363"/>
      <c r="AE427" s="363"/>
      <c r="AF427" s="363"/>
      <c r="AG427" s="363"/>
      <c r="AH427" s="363"/>
      <c r="AI427" s="363"/>
      <c r="AJ427" s="363"/>
      <c r="AK427" s="363"/>
    </row>
    <row r="428" spans="1:37" ht="13.5" customHeight="1">
      <c r="A428" s="5"/>
      <c r="B428" s="542" t="s">
        <v>6</v>
      </c>
      <c r="C428" s="546">
        <f>C426+1</f>
        <v>40298</v>
      </c>
      <c r="D428" s="634"/>
      <c r="E428" s="634"/>
      <c r="F428" s="734"/>
      <c r="G428" s="636"/>
      <c r="H428" s="637"/>
      <c r="I428" s="757"/>
      <c r="J428" s="648"/>
      <c r="K428" s="645"/>
      <c r="L428" s="757"/>
      <c r="M428" s="584"/>
      <c r="N428" s="437"/>
      <c r="O428" s="464"/>
      <c r="P428" s="777"/>
      <c r="Q428" s="438"/>
      <c r="R428" s="652"/>
      <c r="S428" s="568"/>
      <c r="T428" s="653"/>
      <c r="U428" s="652"/>
      <c r="V428" s="568"/>
      <c r="W428" s="653"/>
      <c r="Y428" s="363"/>
      <c r="Z428" s="363"/>
      <c r="AA428" s="363"/>
      <c r="AB428" s="363"/>
      <c r="AC428" s="363"/>
      <c r="AD428" s="363"/>
      <c r="AE428" s="363"/>
      <c r="AF428" s="363"/>
      <c r="AG428" s="363"/>
      <c r="AH428" s="363"/>
      <c r="AI428" s="363"/>
      <c r="AJ428" s="363"/>
      <c r="AK428" s="363"/>
    </row>
    <row r="429" spans="1:37" ht="13.5" customHeight="1">
      <c r="A429" s="5"/>
      <c r="B429" s="544"/>
      <c r="C429" s="547"/>
      <c r="D429" s="594"/>
      <c r="E429" s="594"/>
      <c r="F429" s="731"/>
      <c r="G429" s="638"/>
      <c r="H429" s="639"/>
      <c r="I429" s="758"/>
      <c r="J429" s="646"/>
      <c r="K429" s="647"/>
      <c r="L429" s="758"/>
      <c r="M429" s="582"/>
      <c r="N429" s="441"/>
      <c r="O429" s="465"/>
      <c r="P429" s="776"/>
      <c r="Q429" s="442" t="s">
        <v>465</v>
      </c>
      <c r="R429" s="652"/>
      <c r="S429" s="568"/>
      <c r="T429" s="653"/>
      <c r="U429" s="652"/>
      <c r="V429" s="568"/>
      <c r="W429" s="653"/>
      <c r="Y429" s="363"/>
      <c r="Z429" s="363"/>
      <c r="AA429" s="363"/>
      <c r="AB429" s="363"/>
      <c r="AC429" s="363"/>
      <c r="AD429" s="363"/>
      <c r="AE429" s="363"/>
      <c r="AF429" s="363"/>
      <c r="AG429" s="363"/>
      <c r="AH429" s="363"/>
      <c r="AI429" s="363"/>
      <c r="AJ429" s="363"/>
      <c r="AK429" s="363"/>
    </row>
    <row r="430" spans="1:37" ht="13.5" customHeight="1">
      <c r="A430" s="7"/>
      <c r="B430" s="542" t="s">
        <v>7</v>
      </c>
      <c r="C430" s="546">
        <f>C428+1</f>
        <v>40299</v>
      </c>
      <c r="D430" s="634"/>
      <c r="E430" s="634"/>
      <c r="F430" s="734"/>
      <c r="G430" s="640"/>
      <c r="H430" s="641"/>
      <c r="I430" s="757"/>
      <c r="J430" s="648"/>
      <c r="K430" s="645"/>
      <c r="L430" s="757"/>
      <c r="M430" s="584"/>
      <c r="N430" s="437"/>
      <c r="O430" s="464"/>
      <c r="P430" s="777"/>
      <c r="Q430" s="438"/>
      <c r="R430" s="654"/>
      <c r="S430" s="655"/>
      <c r="T430" s="656"/>
      <c r="U430" s="654"/>
      <c r="V430" s="655"/>
      <c r="W430" s="656"/>
      <c r="Y430" s="363"/>
      <c r="Z430" s="363"/>
      <c r="AA430" s="363"/>
      <c r="AB430" s="363"/>
      <c r="AC430" s="363"/>
      <c r="AD430" s="363"/>
      <c r="AE430" s="363"/>
      <c r="AF430" s="363"/>
      <c r="AG430" s="363"/>
      <c r="AH430" s="363"/>
      <c r="AI430" s="363"/>
      <c r="AJ430" s="363"/>
      <c r="AK430" s="363"/>
    </row>
    <row r="431" spans="1:37" ht="13.5" customHeight="1">
      <c r="A431" s="7"/>
      <c r="B431" s="544"/>
      <c r="C431" s="547"/>
      <c r="D431" s="594"/>
      <c r="E431" s="594"/>
      <c r="F431" s="731"/>
      <c r="G431" s="642"/>
      <c r="H431" s="643"/>
      <c r="I431" s="758"/>
      <c r="J431" s="646"/>
      <c r="K431" s="647"/>
      <c r="L431" s="758"/>
      <c r="M431" s="582"/>
      <c r="N431" s="441"/>
      <c r="O431" s="465"/>
      <c r="P431" s="776"/>
      <c r="Q431" s="442"/>
      <c r="R431" s="657"/>
      <c r="S431" s="658"/>
      <c r="T431" s="659"/>
      <c r="U431" s="657"/>
      <c r="V431" s="658"/>
      <c r="W431" s="659"/>
      <c r="Y431" s="363"/>
      <c r="Z431" s="363"/>
      <c r="AA431" s="363"/>
      <c r="AB431" s="363"/>
      <c r="AC431" s="363"/>
      <c r="AD431" s="363"/>
      <c r="AE431" s="363"/>
      <c r="AF431" s="363"/>
      <c r="AG431" s="363"/>
      <c r="AH431" s="363"/>
      <c r="AI431" s="363"/>
      <c r="AJ431" s="363"/>
      <c r="AK431" s="363"/>
    </row>
    <row r="432" spans="1:37" ht="13.5" customHeight="1">
      <c r="A432" s="5"/>
      <c r="B432" s="542" t="s">
        <v>8</v>
      </c>
      <c r="C432" s="546">
        <f>C430+1</f>
        <v>40300</v>
      </c>
      <c r="D432" s="635"/>
      <c r="E432" s="635"/>
      <c r="F432" s="735"/>
      <c r="G432" s="636"/>
      <c r="H432" s="637"/>
      <c r="I432" s="759"/>
      <c r="J432" s="644"/>
      <c r="K432" s="649"/>
      <c r="L432" s="759"/>
      <c r="M432" s="577"/>
      <c r="N432" s="437"/>
      <c r="O432" s="464"/>
      <c r="P432" s="775"/>
      <c r="Q432" s="438"/>
      <c r="R432" s="652"/>
      <c r="S432" s="568"/>
      <c r="T432" s="653"/>
      <c r="U432" s="652"/>
      <c r="V432" s="660"/>
      <c r="W432" s="653"/>
      <c r="Y432" s="363"/>
      <c r="Z432" s="363"/>
      <c r="AA432" s="363"/>
      <c r="AB432" s="363"/>
      <c r="AC432" s="363"/>
      <c r="AD432" s="363"/>
      <c r="AE432" s="363"/>
      <c r="AF432" s="363"/>
      <c r="AG432" s="363"/>
      <c r="AH432" s="363"/>
      <c r="AI432" s="363"/>
      <c r="AJ432" s="363"/>
      <c r="AK432" s="363"/>
    </row>
    <row r="433" spans="1:37" ht="13.5" customHeight="1">
      <c r="A433" s="4" t="s">
        <v>32</v>
      </c>
      <c r="B433" s="542"/>
      <c r="C433" s="546"/>
      <c r="D433" s="568"/>
      <c r="E433" s="568"/>
      <c r="F433" s="736"/>
      <c r="G433" s="457"/>
      <c r="H433" s="456"/>
      <c r="I433" s="760"/>
      <c r="J433" s="650"/>
      <c r="K433" s="651"/>
      <c r="L433" s="760"/>
      <c r="M433" s="592"/>
      <c r="N433" s="458"/>
      <c r="O433" s="573"/>
      <c r="P433" s="778"/>
      <c r="Q433" s="442"/>
      <c r="R433" s="652"/>
      <c r="S433" s="568"/>
      <c r="T433" s="653"/>
      <c r="U433" s="652"/>
      <c r="V433" s="568"/>
      <c r="W433" s="653"/>
      <c r="Y433" s="363"/>
      <c r="Z433" s="363"/>
      <c r="AA433" s="363"/>
      <c r="AB433" s="363"/>
      <c r="AC433" s="363"/>
      <c r="AD433" s="363"/>
      <c r="AE433" s="363"/>
      <c r="AF433" s="363"/>
      <c r="AG433" s="363"/>
      <c r="AH433" s="363"/>
      <c r="AI433" s="363"/>
      <c r="AJ433" s="363"/>
      <c r="AK433" s="363"/>
    </row>
    <row r="434" spans="1:37" s="2" customFormat="1" ht="13.5" customHeight="1">
      <c r="A434" s="469">
        <f>+jaarplan!M30</f>
        <v>32.785714285714285</v>
      </c>
      <c r="B434" s="552"/>
      <c r="C434" s="553" t="s">
        <v>10</v>
      </c>
      <c r="D434" s="326">
        <f>+jaarplan!F30</f>
        <v>60</v>
      </c>
      <c r="E434" s="327"/>
      <c r="F434" s="737"/>
      <c r="G434" s="328">
        <f>+jaarplan!H30</f>
        <v>630</v>
      </c>
      <c r="H434" s="326"/>
      <c r="I434" s="761"/>
      <c r="J434" s="631">
        <f>+jaarplan!K30</f>
        <v>18</v>
      </c>
      <c r="K434" s="329"/>
      <c r="L434" s="761"/>
      <c r="M434" s="632"/>
      <c r="N434" s="330"/>
      <c r="O434" s="329"/>
      <c r="P434" s="779"/>
      <c r="Q434" s="331"/>
      <c r="R434" s="470"/>
      <c r="S434" s="471"/>
      <c r="T434" s="472"/>
      <c r="U434" s="470"/>
      <c r="V434" s="471"/>
      <c r="W434" s="472"/>
      <c r="X434" s="351" t="str">
        <f>+jaarplan!W30</f>
        <v>6x</v>
      </c>
      <c r="Y434" s="351">
        <f>+jaarplan!X30</f>
        <v>7</v>
      </c>
      <c r="Z434" s="351" t="str">
        <f>+jaarplan!Y30</f>
        <v>6x</v>
      </c>
      <c r="AA434" s="351">
        <f>+jaarplan!Z30</f>
        <v>0</v>
      </c>
      <c r="AB434" s="402"/>
      <c r="AC434" s="402"/>
      <c r="AD434" s="402"/>
      <c r="AE434" s="402"/>
      <c r="AF434" s="402"/>
      <c r="AG434" s="402"/>
      <c r="AH434" s="402"/>
      <c r="AI434" s="402"/>
      <c r="AJ434" s="402"/>
      <c r="AK434" s="402"/>
    </row>
    <row r="435" spans="1:37" s="2" customFormat="1" ht="13.5" customHeight="1">
      <c r="A435" s="595">
        <f>+F435+I435+L435+P435</f>
        <v>0</v>
      </c>
      <c r="B435" s="544"/>
      <c r="C435" s="553" t="s">
        <v>30</v>
      </c>
      <c r="D435" s="334">
        <f>+SUM(D420:D433)</f>
        <v>0</v>
      </c>
      <c r="E435" s="333"/>
      <c r="F435" s="738">
        <f>+SUM(F420:F433)</f>
        <v>0</v>
      </c>
      <c r="G435" s="334">
        <f>+SUM(G420:G433)</f>
        <v>0</v>
      </c>
      <c r="H435" s="332"/>
      <c r="I435" s="596">
        <f>+SUM(I420:I433)</f>
        <v>0</v>
      </c>
      <c r="J435" s="335">
        <f>+SUM(J420:J433)</f>
        <v>0</v>
      </c>
      <c r="K435" s="572"/>
      <c r="L435" s="596">
        <f>+SUM(L420:L433)</f>
        <v>0</v>
      </c>
      <c r="M435" s="334">
        <f>SUM(M420:M433)</f>
        <v>0</v>
      </c>
      <c r="N435" s="35"/>
      <c r="O435" s="572"/>
      <c r="P435" s="774">
        <f>+SUM(P420:P433)</f>
        <v>0</v>
      </c>
      <c r="Q435" s="336"/>
      <c r="R435" s="473">
        <f aca="true" t="shared" si="25" ref="R435:W435">IF(ISERROR(AVERAGE(R420:R433)),0,AVERAGE(R420:R433))</f>
        <v>0</v>
      </c>
      <c r="S435" s="474">
        <f t="shared" si="25"/>
        <v>0</v>
      </c>
      <c r="T435" s="475">
        <f t="shared" si="25"/>
        <v>0</v>
      </c>
      <c r="U435" s="473">
        <f t="shared" si="25"/>
        <v>0</v>
      </c>
      <c r="V435" s="515">
        <f t="shared" si="25"/>
        <v>0</v>
      </c>
      <c r="W435" s="514">
        <f t="shared" si="25"/>
        <v>0</v>
      </c>
      <c r="X435" s="1"/>
      <c r="Y435" s="402"/>
      <c r="Z435" s="402"/>
      <c r="AA435" s="402"/>
      <c r="AB435" s="402"/>
      <c r="AC435" s="402"/>
      <c r="AD435" s="402"/>
      <c r="AE435" s="402"/>
      <c r="AF435" s="402"/>
      <c r="AG435" s="402"/>
      <c r="AH435" s="402"/>
      <c r="AI435" s="402"/>
      <c r="AJ435" s="402"/>
      <c r="AK435" s="402"/>
    </row>
    <row r="436" spans="1:37" ht="13.5" customHeight="1">
      <c r="A436" s="4">
        <f>+A420+1</f>
        <v>28</v>
      </c>
      <c r="B436" s="542" t="s">
        <v>2</v>
      </c>
      <c r="C436" s="543">
        <f>C432+1</f>
        <v>40301</v>
      </c>
      <c r="D436" s="634"/>
      <c r="E436" s="634"/>
      <c r="F436" s="734"/>
      <c r="G436" s="636"/>
      <c r="H436" s="637"/>
      <c r="I436" s="757"/>
      <c r="J436" s="644"/>
      <c r="K436" s="645"/>
      <c r="L436" s="757"/>
      <c r="M436" s="577"/>
      <c r="N436" s="437"/>
      <c r="O436" s="464"/>
      <c r="P436" s="775"/>
      <c r="Q436" s="438"/>
      <c r="R436" s="347"/>
      <c r="S436" s="346"/>
      <c r="T436" s="349"/>
      <c r="U436" s="347"/>
      <c r="V436" s="346"/>
      <c r="W436" s="349"/>
      <c r="Y436" s="363"/>
      <c r="Z436" s="363"/>
      <c r="AA436" s="363"/>
      <c r="AB436" s="363"/>
      <c r="AC436" s="363"/>
      <c r="AD436" s="363"/>
      <c r="AE436" s="363"/>
      <c r="AF436" s="363"/>
      <c r="AG436" s="363"/>
      <c r="AH436" s="363"/>
      <c r="AI436" s="363"/>
      <c r="AJ436" s="363"/>
      <c r="AK436" s="363"/>
    </row>
    <row r="437" spans="1:37" ht="13.5" customHeight="1">
      <c r="A437" s="4"/>
      <c r="B437" s="544"/>
      <c r="C437" s="545"/>
      <c r="D437" s="594"/>
      <c r="E437" s="594"/>
      <c r="F437" s="731"/>
      <c r="G437" s="638"/>
      <c r="H437" s="639"/>
      <c r="I437" s="758"/>
      <c r="J437" s="646"/>
      <c r="K437" s="647"/>
      <c r="L437" s="758"/>
      <c r="M437" s="582"/>
      <c r="N437" s="441"/>
      <c r="O437" s="465"/>
      <c r="P437" s="776"/>
      <c r="Q437" s="442"/>
      <c r="R437" s="652"/>
      <c r="S437" s="568"/>
      <c r="T437" s="653"/>
      <c r="U437" s="652"/>
      <c r="V437" s="568"/>
      <c r="W437" s="653"/>
      <c r="Y437" s="363"/>
      <c r="Z437" s="363"/>
      <c r="AA437" s="363"/>
      <c r="AB437" s="363"/>
      <c r="AC437" s="363"/>
      <c r="AD437" s="363"/>
      <c r="AE437" s="363"/>
      <c r="AF437" s="363"/>
      <c r="AG437" s="363"/>
      <c r="AH437" s="363"/>
      <c r="AI437" s="363"/>
      <c r="AJ437" s="363"/>
      <c r="AK437" s="363"/>
    </row>
    <row r="438" spans="1:37" ht="13.5" customHeight="1">
      <c r="A438" s="5"/>
      <c r="B438" s="542" t="s">
        <v>3</v>
      </c>
      <c r="C438" s="546">
        <f>C436+1</f>
        <v>40302</v>
      </c>
      <c r="D438" s="634"/>
      <c r="E438" s="634"/>
      <c r="F438" s="734"/>
      <c r="G438" s="636">
        <v>26</v>
      </c>
      <c r="H438" s="637"/>
      <c r="I438" s="757"/>
      <c r="J438" s="648"/>
      <c r="K438" s="645"/>
      <c r="L438" s="757"/>
      <c r="M438" s="584"/>
      <c r="N438" s="437"/>
      <c r="O438" s="464"/>
      <c r="P438" s="777"/>
      <c r="Q438" s="438"/>
      <c r="R438" s="654"/>
      <c r="S438" s="655"/>
      <c r="T438" s="656"/>
      <c r="U438" s="654"/>
      <c r="V438" s="655"/>
      <c r="W438" s="656"/>
      <c r="Y438" s="363"/>
      <c r="Z438" s="363"/>
      <c r="AA438" s="363"/>
      <c r="AB438" s="363"/>
      <c r="AC438" s="363"/>
      <c r="AD438" s="363"/>
      <c r="AE438" s="363"/>
      <c r="AF438" s="363"/>
      <c r="AG438" s="363"/>
      <c r="AH438" s="363"/>
      <c r="AI438" s="363"/>
      <c r="AJ438" s="363"/>
      <c r="AK438" s="363"/>
    </row>
    <row r="439" spans="1:37" ht="13.5" customHeight="1">
      <c r="A439" s="5" t="s">
        <v>31</v>
      </c>
      <c r="B439" s="544"/>
      <c r="C439" s="547"/>
      <c r="D439" s="594">
        <v>12</v>
      </c>
      <c r="E439" s="594"/>
      <c r="F439" s="731"/>
      <c r="G439" s="638"/>
      <c r="H439" s="639"/>
      <c r="I439" s="758"/>
      <c r="J439" s="646"/>
      <c r="K439" s="647"/>
      <c r="L439" s="758"/>
      <c r="M439" s="582"/>
      <c r="N439" s="441"/>
      <c r="O439" s="465"/>
      <c r="P439" s="776"/>
      <c r="Q439" s="442"/>
      <c r="R439" s="657"/>
      <c r="S439" s="658"/>
      <c r="T439" s="659"/>
      <c r="U439" s="657"/>
      <c r="V439" s="658"/>
      <c r="W439" s="659"/>
      <c r="Y439" s="363"/>
      <c r="Z439" s="363"/>
      <c r="AA439" s="363"/>
      <c r="AB439" s="363"/>
      <c r="AC439" s="363"/>
      <c r="AD439" s="363"/>
      <c r="AE439" s="363"/>
      <c r="AF439" s="363"/>
      <c r="AG439" s="363"/>
      <c r="AH439" s="363"/>
      <c r="AI439" s="363"/>
      <c r="AJ439" s="363"/>
      <c r="AK439" s="363"/>
    </row>
    <row r="440" spans="1:37" ht="13.5" customHeight="1">
      <c r="A440" s="5"/>
      <c r="B440" s="542" t="s">
        <v>4</v>
      </c>
      <c r="C440" s="546">
        <f>C438+1</f>
        <v>40303</v>
      </c>
      <c r="D440" s="634"/>
      <c r="E440" s="634"/>
      <c r="F440" s="734"/>
      <c r="G440" s="636"/>
      <c r="H440" s="637"/>
      <c r="I440" s="757"/>
      <c r="J440" s="648"/>
      <c r="K440" s="645"/>
      <c r="L440" s="757"/>
      <c r="M440" s="584"/>
      <c r="N440" s="437"/>
      <c r="O440" s="464"/>
      <c r="P440" s="777"/>
      <c r="Q440" s="438"/>
      <c r="R440" s="652"/>
      <c r="S440" s="568"/>
      <c r="T440" s="653"/>
      <c r="U440" s="652"/>
      <c r="V440" s="568"/>
      <c r="W440" s="653"/>
      <c r="Y440" s="363"/>
      <c r="Z440" s="363"/>
      <c r="AA440" s="363"/>
      <c r="AB440" s="363"/>
      <c r="AC440" s="363"/>
      <c r="AD440" s="363"/>
      <c r="AE440" s="363"/>
      <c r="AF440" s="363"/>
      <c r="AG440" s="363"/>
      <c r="AH440" s="363"/>
      <c r="AI440" s="363"/>
      <c r="AJ440" s="363"/>
      <c r="AK440" s="363"/>
    </row>
    <row r="441" spans="1:37" ht="13.5" customHeight="1">
      <c r="A441" s="5"/>
      <c r="B441" s="544"/>
      <c r="C441" s="547"/>
      <c r="D441" s="594"/>
      <c r="E441" s="594"/>
      <c r="F441" s="731"/>
      <c r="G441" s="638">
        <v>90</v>
      </c>
      <c r="H441" s="639"/>
      <c r="I441" s="758"/>
      <c r="J441" s="646"/>
      <c r="K441" s="647"/>
      <c r="L441" s="758"/>
      <c r="M441" s="582"/>
      <c r="N441" s="441"/>
      <c r="O441" s="465"/>
      <c r="P441" s="776"/>
      <c r="Q441" s="442"/>
      <c r="R441" s="652"/>
      <c r="S441" s="568"/>
      <c r="T441" s="653"/>
      <c r="U441" s="652"/>
      <c r="V441" s="568"/>
      <c r="W441" s="653"/>
      <c r="Y441" s="363"/>
      <c r="Z441" s="363"/>
      <c r="AA441" s="363"/>
      <c r="AB441" s="363"/>
      <c r="AC441" s="363"/>
      <c r="AD441" s="363"/>
      <c r="AE441" s="363"/>
      <c r="AF441" s="363"/>
      <c r="AG441" s="363"/>
      <c r="AH441" s="363"/>
      <c r="AI441" s="363"/>
      <c r="AJ441" s="363"/>
      <c r="AK441" s="363"/>
    </row>
    <row r="442" spans="1:37" ht="13.5" customHeight="1">
      <c r="A442" s="5"/>
      <c r="B442" s="542" t="s">
        <v>5</v>
      </c>
      <c r="C442" s="546">
        <f>C440+1</f>
        <v>40304</v>
      </c>
      <c r="D442" s="634"/>
      <c r="E442" s="634"/>
      <c r="F442" s="734"/>
      <c r="G442" s="636">
        <v>26</v>
      </c>
      <c r="H442" s="637"/>
      <c r="I442" s="757"/>
      <c r="J442" s="648"/>
      <c r="K442" s="645"/>
      <c r="L442" s="757"/>
      <c r="M442" s="584"/>
      <c r="N442" s="437"/>
      <c r="O442" s="464"/>
      <c r="P442" s="777"/>
      <c r="Q442" s="438"/>
      <c r="R442" s="654"/>
      <c r="S442" s="655"/>
      <c r="T442" s="656"/>
      <c r="U442" s="654"/>
      <c r="V442" s="655"/>
      <c r="W442" s="656"/>
      <c r="Y442" s="363"/>
      <c r="Z442" s="363"/>
      <c r="AA442" s="363"/>
      <c r="AB442" s="363"/>
      <c r="AC442" s="363"/>
      <c r="AD442" s="363"/>
      <c r="AE442" s="363"/>
      <c r="AF442" s="363"/>
      <c r="AG442" s="363"/>
      <c r="AH442" s="363"/>
      <c r="AI442" s="363"/>
      <c r="AJ442" s="363"/>
      <c r="AK442" s="363"/>
    </row>
    <row r="443" spans="1:37" ht="13.5" customHeight="1">
      <c r="A443" s="5" t="str">
        <f>+jaarplan!E31</f>
        <v>rust - speed</v>
      </c>
      <c r="B443" s="544"/>
      <c r="C443" s="547"/>
      <c r="D443" s="594"/>
      <c r="E443" s="594"/>
      <c r="F443" s="731"/>
      <c r="G443" s="638"/>
      <c r="H443" s="639"/>
      <c r="I443" s="758"/>
      <c r="J443" s="646"/>
      <c r="K443" s="647"/>
      <c r="L443" s="758"/>
      <c r="M443" s="582"/>
      <c r="N443" s="441"/>
      <c r="O443" s="465"/>
      <c r="P443" s="776"/>
      <c r="Q443" s="442"/>
      <c r="R443" s="657"/>
      <c r="S443" s="658"/>
      <c r="T443" s="659"/>
      <c r="U443" s="657"/>
      <c r="V443" s="658"/>
      <c r="W443" s="659"/>
      <c r="Y443" s="363"/>
      <c r="Z443" s="363"/>
      <c r="AA443" s="363"/>
      <c r="AB443" s="363"/>
      <c r="AC443" s="363"/>
      <c r="AD443" s="363"/>
      <c r="AE443" s="363"/>
      <c r="AF443" s="363"/>
      <c r="AG443" s="363"/>
      <c r="AH443" s="363"/>
      <c r="AI443" s="363"/>
      <c r="AJ443" s="363"/>
      <c r="AK443" s="363"/>
    </row>
    <row r="444" spans="1:37" ht="13.5" customHeight="1">
      <c r="A444" s="5"/>
      <c r="B444" s="542" t="s">
        <v>6</v>
      </c>
      <c r="C444" s="546">
        <f>C442+1</f>
        <v>40305</v>
      </c>
      <c r="D444" s="634">
        <v>13</v>
      </c>
      <c r="E444" s="634"/>
      <c r="F444" s="734"/>
      <c r="G444" s="636"/>
      <c r="H444" s="637"/>
      <c r="I444" s="757"/>
      <c r="J444" s="648">
        <v>3</v>
      </c>
      <c r="K444" s="645"/>
      <c r="L444" s="757"/>
      <c r="M444" s="584"/>
      <c r="N444" s="437"/>
      <c r="O444" s="464"/>
      <c r="P444" s="777"/>
      <c r="Q444" s="438"/>
      <c r="R444" s="652"/>
      <c r="S444" s="568"/>
      <c r="T444" s="653"/>
      <c r="U444" s="652"/>
      <c r="V444" s="568"/>
      <c r="W444" s="653"/>
      <c r="Y444" s="363"/>
      <c r="Z444" s="363"/>
      <c r="AA444" s="363"/>
      <c r="AB444" s="363"/>
      <c r="AC444" s="363"/>
      <c r="AD444" s="363"/>
      <c r="AE444" s="363"/>
      <c r="AF444" s="363"/>
      <c r="AG444" s="363"/>
      <c r="AH444" s="363"/>
      <c r="AI444" s="363"/>
      <c r="AJ444" s="363"/>
      <c r="AK444" s="363"/>
    </row>
    <row r="445" spans="1:37" ht="13.5" customHeight="1">
      <c r="A445" s="5"/>
      <c r="B445" s="544"/>
      <c r="C445" s="547"/>
      <c r="D445" s="594"/>
      <c r="E445" s="594"/>
      <c r="F445" s="731"/>
      <c r="G445" s="638"/>
      <c r="H445" s="639"/>
      <c r="I445" s="758"/>
      <c r="J445" s="646"/>
      <c r="K445" s="647"/>
      <c r="L445" s="758"/>
      <c r="M445" s="582"/>
      <c r="N445" s="441"/>
      <c r="O445" s="465"/>
      <c r="P445" s="776"/>
      <c r="Q445" s="442"/>
      <c r="R445" s="652"/>
      <c r="S445" s="568"/>
      <c r="T445" s="653"/>
      <c r="U445" s="652"/>
      <c r="V445" s="568"/>
      <c r="W445" s="653"/>
      <c r="Y445" s="363"/>
      <c r="Z445" s="363"/>
      <c r="AA445" s="363"/>
      <c r="AB445" s="363"/>
      <c r="AC445" s="363"/>
      <c r="AD445" s="363"/>
      <c r="AE445" s="363"/>
      <c r="AF445" s="363"/>
      <c r="AG445" s="363"/>
      <c r="AH445" s="363"/>
      <c r="AI445" s="363"/>
      <c r="AJ445" s="363"/>
      <c r="AK445" s="363"/>
    </row>
    <row r="446" spans="1:37" ht="13.5" customHeight="1">
      <c r="A446" s="7"/>
      <c r="B446" s="542" t="s">
        <v>7</v>
      </c>
      <c r="C446" s="546">
        <f>C444+1</f>
        <v>40306</v>
      </c>
      <c r="D446" s="634"/>
      <c r="E446" s="634"/>
      <c r="F446" s="734"/>
      <c r="G446" s="640">
        <v>90</v>
      </c>
      <c r="H446" s="641"/>
      <c r="I446" s="757"/>
      <c r="J446" s="648"/>
      <c r="K446" s="645"/>
      <c r="L446" s="757"/>
      <c r="M446" s="584"/>
      <c r="N446" s="437"/>
      <c r="O446" s="464"/>
      <c r="P446" s="777"/>
      <c r="Q446" s="438"/>
      <c r="R446" s="654"/>
      <c r="S446" s="655"/>
      <c r="T446" s="656"/>
      <c r="U446" s="654"/>
      <c r="V446" s="655"/>
      <c r="W446" s="656"/>
      <c r="Y446" s="363"/>
      <c r="Z446" s="363"/>
      <c r="AA446" s="363"/>
      <c r="AB446" s="363"/>
      <c r="AC446" s="363"/>
      <c r="AD446" s="363"/>
      <c r="AE446" s="363"/>
      <c r="AF446" s="363"/>
      <c r="AG446" s="363"/>
      <c r="AH446" s="363"/>
      <c r="AI446" s="363"/>
      <c r="AJ446" s="363"/>
      <c r="AK446" s="363"/>
    </row>
    <row r="447" spans="1:37" ht="13.5" customHeight="1">
      <c r="A447" s="7"/>
      <c r="B447" s="544"/>
      <c r="C447" s="547"/>
      <c r="D447" s="594"/>
      <c r="E447" s="594"/>
      <c r="F447" s="731"/>
      <c r="G447" s="642"/>
      <c r="H447" s="643"/>
      <c r="I447" s="758"/>
      <c r="J447" s="646"/>
      <c r="K447" s="647"/>
      <c r="L447" s="758"/>
      <c r="M447" s="582"/>
      <c r="N447" s="441"/>
      <c r="O447" s="465"/>
      <c r="P447" s="776"/>
      <c r="Q447" s="442"/>
      <c r="R447" s="657"/>
      <c r="S447" s="658"/>
      <c r="T447" s="659"/>
      <c r="U447" s="657"/>
      <c r="V447" s="658"/>
      <c r="W447" s="659"/>
      <c r="Y447" s="363"/>
      <c r="Z447" s="363"/>
      <c r="AA447" s="363"/>
      <c r="AB447" s="363"/>
      <c r="AC447" s="363"/>
      <c r="AD447" s="363"/>
      <c r="AE447" s="363"/>
      <c r="AF447" s="363"/>
      <c r="AG447" s="363"/>
      <c r="AH447" s="363"/>
      <c r="AI447" s="363"/>
      <c r="AJ447" s="363"/>
      <c r="AK447" s="363"/>
    </row>
    <row r="448" spans="1:37" ht="13.5" customHeight="1">
      <c r="A448" s="5"/>
      <c r="B448" s="542" t="s">
        <v>8</v>
      </c>
      <c r="C448" s="546">
        <f>C446+1</f>
        <v>40307</v>
      </c>
      <c r="D448" s="635">
        <v>10</v>
      </c>
      <c r="E448" s="635"/>
      <c r="F448" s="735"/>
      <c r="G448" s="636">
        <v>40</v>
      </c>
      <c r="H448" s="637"/>
      <c r="I448" s="759"/>
      <c r="J448" s="644">
        <v>1.5</v>
      </c>
      <c r="K448" s="649"/>
      <c r="L448" s="759"/>
      <c r="M448" s="577"/>
      <c r="N448" s="437"/>
      <c r="O448" s="464"/>
      <c r="P448" s="775"/>
      <c r="Q448" s="438"/>
      <c r="R448" s="652"/>
      <c r="S448" s="568"/>
      <c r="T448" s="653"/>
      <c r="U448" s="652"/>
      <c r="V448" s="660"/>
      <c r="W448" s="653"/>
      <c r="Y448" s="363"/>
      <c r="Z448" s="363"/>
      <c r="AA448" s="363"/>
      <c r="AB448" s="363"/>
      <c r="AC448" s="363"/>
      <c r="AD448" s="363"/>
      <c r="AE448" s="363"/>
      <c r="AF448" s="363"/>
      <c r="AG448" s="363"/>
      <c r="AH448" s="363"/>
      <c r="AI448" s="363"/>
      <c r="AJ448" s="363"/>
      <c r="AK448" s="363"/>
    </row>
    <row r="449" spans="1:37" ht="13.5" customHeight="1">
      <c r="A449" s="4" t="s">
        <v>32</v>
      </c>
      <c r="B449" s="542"/>
      <c r="C449" s="546"/>
      <c r="D449" s="568"/>
      <c r="E449" s="568"/>
      <c r="F449" s="736"/>
      <c r="G449" s="457"/>
      <c r="H449" s="456"/>
      <c r="I449" s="760"/>
      <c r="J449" s="650"/>
      <c r="K449" s="651"/>
      <c r="L449" s="760"/>
      <c r="M449" s="592"/>
      <c r="N449" s="458"/>
      <c r="O449" s="573"/>
      <c r="P449" s="778"/>
      <c r="Q449" s="442"/>
      <c r="R449" s="652"/>
      <c r="S449" s="568"/>
      <c r="T449" s="653"/>
      <c r="U449" s="652"/>
      <c r="V449" s="568"/>
      <c r="W449" s="653"/>
      <c r="Y449" s="363"/>
      <c r="Z449" s="363"/>
      <c r="AA449" s="363"/>
      <c r="AB449" s="363"/>
      <c r="AC449" s="363"/>
      <c r="AD449" s="363"/>
      <c r="AE449" s="363"/>
      <c r="AF449" s="363"/>
      <c r="AG449" s="363"/>
      <c r="AH449" s="363"/>
      <c r="AI449" s="363"/>
      <c r="AJ449" s="363"/>
      <c r="AK449" s="363"/>
    </row>
    <row r="450" spans="1:37" s="2" customFormat="1" ht="13.5" customHeight="1">
      <c r="A450" s="469">
        <f>+jaarplan!M31</f>
        <v>13.857142857142858</v>
      </c>
      <c r="B450" s="552"/>
      <c r="C450" s="553" t="s">
        <v>10</v>
      </c>
      <c r="D450" s="326">
        <f>+jaarplan!F31</f>
        <v>35</v>
      </c>
      <c r="E450" s="327"/>
      <c r="F450" s="737"/>
      <c r="G450" s="328">
        <f>+jaarplan!H31</f>
        <v>276</v>
      </c>
      <c r="H450" s="326"/>
      <c r="I450" s="761"/>
      <c r="J450" s="631">
        <f>+jaarplan!K31</f>
        <v>4.5</v>
      </c>
      <c r="K450" s="329"/>
      <c r="L450" s="761"/>
      <c r="M450" s="632"/>
      <c r="N450" s="330"/>
      <c r="O450" s="329"/>
      <c r="P450" s="779"/>
      <c r="Q450" s="331"/>
      <c r="R450" s="470"/>
      <c r="S450" s="471"/>
      <c r="T450" s="472"/>
      <c r="U450" s="470"/>
      <c r="V450" s="471"/>
      <c r="W450" s="472"/>
      <c r="X450" s="351" t="str">
        <f>+jaarplan!W31</f>
        <v>2x</v>
      </c>
      <c r="Y450" s="351">
        <f>+jaarplan!X31</f>
        <v>4</v>
      </c>
      <c r="Z450" s="351" t="str">
        <f>+jaarplan!Y31</f>
        <v>3x</v>
      </c>
      <c r="AA450" s="351">
        <f>+jaarplan!Z31</f>
        <v>0</v>
      </c>
      <c r="AB450" s="402"/>
      <c r="AC450" s="402"/>
      <c r="AD450" s="402"/>
      <c r="AE450" s="402"/>
      <c r="AF450" s="402"/>
      <c r="AG450" s="402"/>
      <c r="AH450" s="402"/>
      <c r="AI450" s="402"/>
      <c r="AJ450" s="402"/>
      <c r="AK450" s="402"/>
    </row>
    <row r="451" spans="1:37" s="2" customFormat="1" ht="13.5" customHeight="1">
      <c r="A451" s="595">
        <f>+F451+I451+L451+P451</f>
        <v>0</v>
      </c>
      <c r="B451" s="544"/>
      <c r="C451" s="553" t="s">
        <v>30</v>
      </c>
      <c r="D451" s="334">
        <f>+SUM(D436:D449)</f>
        <v>35</v>
      </c>
      <c r="E451" s="333"/>
      <c r="F451" s="738">
        <f>+SUM(F436:F449)</f>
        <v>0</v>
      </c>
      <c r="G451" s="334">
        <f>+SUM(G436:G449)</f>
        <v>272</v>
      </c>
      <c r="H451" s="332"/>
      <c r="I451" s="596">
        <f>+SUM(I436:I449)</f>
        <v>0</v>
      </c>
      <c r="J451" s="335">
        <f>+SUM(J436:J449)</f>
        <v>4.5</v>
      </c>
      <c r="K451" s="572"/>
      <c r="L451" s="596">
        <f>+SUM(L436:L449)</f>
        <v>0</v>
      </c>
      <c r="M451" s="334">
        <f>SUM(M436:M449)</f>
        <v>0</v>
      </c>
      <c r="N451" s="35"/>
      <c r="O451" s="572"/>
      <c r="P451" s="774">
        <f>+SUM(P436:P449)</f>
        <v>0</v>
      </c>
      <c r="Q451" s="336"/>
      <c r="R451" s="473">
        <f aca="true" t="shared" si="26" ref="R451:W451">IF(ISERROR(AVERAGE(R436:R449)),0,AVERAGE(R436:R449))</f>
        <v>0</v>
      </c>
      <c r="S451" s="474">
        <f t="shared" si="26"/>
        <v>0</v>
      </c>
      <c r="T451" s="475">
        <f t="shared" si="26"/>
        <v>0</v>
      </c>
      <c r="U451" s="473">
        <f t="shared" si="26"/>
        <v>0</v>
      </c>
      <c r="V451" s="515">
        <f t="shared" si="26"/>
        <v>0</v>
      </c>
      <c r="W451" s="514">
        <f t="shared" si="26"/>
        <v>0</v>
      </c>
      <c r="X451" s="5"/>
      <c r="Y451" s="402"/>
      <c r="Z451" s="402"/>
      <c r="AA451" s="402"/>
      <c r="AB451" s="402"/>
      <c r="AC451" s="402"/>
      <c r="AD451" s="402"/>
      <c r="AE451" s="402"/>
      <c r="AF451" s="402"/>
      <c r="AG451" s="402"/>
      <c r="AH451" s="402"/>
      <c r="AI451" s="402"/>
      <c r="AJ451" s="402"/>
      <c r="AK451" s="402"/>
    </row>
    <row r="452" spans="1:37" ht="13.5" customHeight="1">
      <c r="A452" s="4">
        <f>+A436+1</f>
        <v>29</v>
      </c>
      <c r="B452" s="542" t="s">
        <v>2</v>
      </c>
      <c r="C452" s="543">
        <f>C448+1</f>
        <v>40308</v>
      </c>
      <c r="D452" s="634"/>
      <c r="E452" s="634"/>
      <c r="F452" s="734"/>
      <c r="G452" s="636"/>
      <c r="H452" s="637"/>
      <c r="I452" s="757"/>
      <c r="J452" s="644"/>
      <c r="K452" s="645"/>
      <c r="L452" s="757"/>
      <c r="M452" s="577"/>
      <c r="N452" s="437"/>
      <c r="O452" s="464"/>
      <c r="P452" s="775"/>
      <c r="Q452" s="438"/>
      <c r="R452" s="347"/>
      <c r="S452" s="346"/>
      <c r="T452" s="349"/>
      <c r="U452" s="347"/>
      <c r="V452" s="346"/>
      <c r="W452" s="349"/>
      <c r="Y452" s="363"/>
      <c r="Z452" s="363"/>
      <c r="AA452" s="363"/>
      <c r="AB452" s="363"/>
      <c r="AC452" s="363"/>
      <c r="AD452" s="363"/>
      <c r="AE452" s="363"/>
      <c r="AF452" s="363"/>
      <c r="AG452" s="363"/>
      <c r="AH452" s="363"/>
      <c r="AI452" s="363"/>
      <c r="AJ452" s="363"/>
      <c r="AK452" s="363"/>
    </row>
    <row r="453" spans="1:37" ht="13.5" customHeight="1">
      <c r="A453" s="4"/>
      <c r="B453" s="544"/>
      <c r="C453" s="545"/>
      <c r="D453" s="594"/>
      <c r="E453" s="594"/>
      <c r="F453" s="731"/>
      <c r="G453" s="638">
        <v>26</v>
      </c>
      <c r="H453" s="639"/>
      <c r="I453" s="758"/>
      <c r="J453" s="646">
        <v>4.5</v>
      </c>
      <c r="K453" s="647"/>
      <c r="L453" s="758"/>
      <c r="M453" s="582"/>
      <c r="N453" s="441"/>
      <c r="O453" s="465"/>
      <c r="P453" s="776"/>
      <c r="Q453" s="442"/>
      <c r="R453" s="652"/>
      <c r="S453" s="568"/>
      <c r="T453" s="653"/>
      <c r="U453" s="652"/>
      <c r="V453" s="568"/>
      <c r="W453" s="653"/>
      <c r="X453" s="453"/>
      <c r="Y453" s="363"/>
      <c r="Z453" s="363"/>
      <c r="AA453" s="363"/>
      <c r="AB453" s="363"/>
      <c r="AC453" s="363"/>
      <c r="AD453" s="363"/>
      <c r="AE453" s="363"/>
      <c r="AF453" s="363"/>
      <c r="AG453" s="363"/>
      <c r="AH453" s="363"/>
      <c r="AI453" s="363"/>
      <c r="AJ453" s="363"/>
      <c r="AK453" s="363"/>
    </row>
    <row r="454" spans="1:37" ht="13.5" customHeight="1">
      <c r="A454" s="5"/>
      <c r="B454" s="542" t="s">
        <v>3</v>
      </c>
      <c r="C454" s="546">
        <f>C452+1</f>
        <v>40309</v>
      </c>
      <c r="D454" s="634"/>
      <c r="E454" s="634"/>
      <c r="F454" s="734"/>
      <c r="G454" s="636">
        <v>26</v>
      </c>
      <c r="H454" s="637"/>
      <c r="I454" s="757"/>
      <c r="J454" s="648"/>
      <c r="K454" s="645"/>
      <c r="L454" s="757"/>
      <c r="M454" s="584"/>
      <c r="N454" s="437"/>
      <c r="O454" s="464"/>
      <c r="P454" s="777"/>
      <c r="Q454" s="438"/>
      <c r="R454" s="654"/>
      <c r="S454" s="655"/>
      <c r="T454" s="656"/>
      <c r="U454" s="654"/>
      <c r="V454" s="655"/>
      <c r="W454" s="656"/>
      <c r="X454" s="453"/>
      <c r="Y454" s="363"/>
      <c r="Z454" s="363"/>
      <c r="AA454" s="363"/>
      <c r="AB454" s="363"/>
      <c r="AC454" s="363"/>
      <c r="AD454" s="363"/>
      <c r="AE454" s="363"/>
      <c r="AF454" s="363"/>
      <c r="AG454" s="363"/>
      <c r="AH454" s="363"/>
      <c r="AI454" s="363"/>
      <c r="AJ454" s="363"/>
      <c r="AK454" s="363"/>
    </row>
    <row r="455" spans="1:37" ht="13.5" customHeight="1">
      <c r="A455" s="5" t="s">
        <v>31</v>
      </c>
      <c r="B455" s="544"/>
      <c r="C455" s="547"/>
      <c r="D455" s="594">
        <v>25</v>
      </c>
      <c r="E455" s="594"/>
      <c r="F455" s="731"/>
      <c r="G455" s="638"/>
      <c r="H455" s="639"/>
      <c r="I455" s="758"/>
      <c r="J455" s="646"/>
      <c r="K455" s="647"/>
      <c r="L455" s="758"/>
      <c r="M455" s="582"/>
      <c r="N455" s="441"/>
      <c r="O455" s="465"/>
      <c r="P455" s="776"/>
      <c r="Q455" s="442"/>
      <c r="R455" s="657"/>
      <c r="S455" s="658"/>
      <c r="T455" s="659"/>
      <c r="U455" s="657"/>
      <c r="V455" s="658"/>
      <c r="W455" s="659"/>
      <c r="X455" s="453"/>
      <c r="Y455" s="363"/>
      <c r="Z455" s="363"/>
      <c r="AA455" s="363"/>
      <c r="AB455" s="363"/>
      <c r="AC455" s="363"/>
      <c r="AD455" s="363"/>
      <c r="AE455" s="363"/>
      <c r="AF455" s="363"/>
      <c r="AG455" s="363"/>
      <c r="AH455" s="363"/>
      <c r="AI455" s="363"/>
      <c r="AJ455" s="363"/>
      <c r="AK455" s="363"/>
    </row>
    <row r="456" spans="1:37" ht="13.5" customHeight="1">
      <c r="A456" s="5"/>
      <c r="B456" s="542" t="s">
        <v>4</v>
      </c>
      <c r="C456" s="546">
        <f>C454+1</f>
        <v>40310</v>
      </c>
      <c r="D456" s="634"/>
      <c r="E456" s="634"/>
      <c r="F456" s="734"/>
      <c r="G456" s="636">
        <v>60</v>
      </c>
      <c r="H456" s="637"/>
      <c r="I456" s="757"/>
      <c r="J456" s="648"/>
      <c r="K456" s="645"/>
      <c r="L456" s="757"/>
      <c r="M456" s="584"/>
      <c r="N456" s="437"/>
      <c r="O456" s="464"/>
      <c r="P456" s="777"/>
      <c r="Q456" s="438"/>
      <c r="R456" s="652"/>
      <c r="S456" s="568"/>
      <c r="T456" s="653"/>
      <c r="U456" s="652"/>
      <c r="V456" s="568"/>
      <c r="W456" s="653"/>
      <c r="X456" s="453"/>
      <c r="Y456" s="363"/>
      <c r="Z456" s="363"/>
      <c r="AA456" s="363"/>
      <c r="AB456" s="363"/>
      <c r="AC456" s="363"/>
      <c r="AD456" s="363"/>
      <c r="AE456" s="363"/>
      <c r="AF456" s="363"/>
      <c r="AG456" s="363"/>
      <c r="AH456" s="363"/>
      <c r="AI456" s="363"/>
      <c r="AJ456" s="363"/>
      <c r="AK456" s="363"/>
    </row>
    <row r="457" spans="1:37" ht="13.5" customHeight="1">
      <c r="A457" s="5"/>
      <c r="B457" s="544"/>
      <c r="C457" s="547"/>
      <c r="D457" s="594"/>
      <c r="E457" s="594"/>
      <c r="F457" s="731"/>
      <c r="G457" s="638"/>
      <c r="H457" s="639"/>
      <c r="I457" s="758"/>
      <c r="J457" s="646"/>
      <c r="K457" s="647"/>
      <c r="L457" s="758"/>
      <c r="M457" s="582"/>
      <c r="N457" s="441"/>
      <c r="O457" s="465"/>
      <c r="P457" s="776"/>
      <c r="Q457" s="442"/>
      <c r="R457" s="652"/>
      <c r="S457" s="568"/>
      <c r="T457" s="653"/>
      <c r="U457" s="652"/>
      <c r="V457" s="568"/>
      <c r="W457" s="653"/>
      <c r="X457" s="453"/>
      <c r="Y457" s="363"/>
      <c r="Z457" s="363"/>
      <c r="AA457" s="363"/>
      <c r="AB457" s="363"/>
      <c r="AC457" s="363"/>
      <c r="AD457" s="363"/>
      <c r="AE457" s="363"/>
      <c r="AF457" s="363"/>
      <c r="AG457" s="363"/>
      <c r="AH457" s="363"/>
      <c r="AI457" s="363"/>
      <c r="AJ457" s="363"/>
      <c r="AK457" s="363"/>
    </row>
    <row r="458" spans="1:37" ht="13.5" customHeight="1">
      <c r="A458" s="5"/>
      <c r="B458" s="542" t="s">
        <v>5</v>
      </c>
      <c r="C458" s="546">
        <f>C456+1</f>
        <v>40311</v>
      </c>
      <c r="D458" s="634"/>
      <c r="E458" s="634"/>
      <c r="F458" s="734"/>
      <c r="G458" s="636">
        <v>60</v>
      </c>
      <c r="H458" s="637"/>
      <c r="I458" s="757"/>
      <c r="J458" s="648"/>
      <c r="K458" s="645"/>
      <c r="L458" s="757"/>
      <c r="M458" s="584"/>
      <c r="N458" s="437"/>
      <c r="O458" s="464"/>
      <c r="P458" s="777"/>
      <c r="Q458" s="438" t="s">
        <v>468</v>
      </c>
      <c r="R458" s="654"/>
      <c r="S458" s="655"/>
      <c r="T458" s="656"/>
      <c r="U458" s="654"/>
      <c r="V458" s="655"/>
      <c r="W458" s="656"/>
      <c r="X458" s="453"/>
      <c r="Y458" s="363"/>
      <c r="Z458" s="363"/>
      <c r="AA458" s="363"/>
      <c r="AB458" s="363"/>
      <c r="AC458" s="363"/>
      <c r="AD458" s="363"/>
      <c r="AE458" s="363"/>
      <c r="AF458" s="363"/>
      <c r="AG458" s="363"/>
      <c r="AH458" s="363"/>
      <c r="AI458" s="363"/>
      <c r="AJ458" s="363"/>
      <c r="AK458" s="363"/>
    </row>
    <row r="459" spans="1:37" ht="13.5" customHeight="1">
      <c r="A459" s="5" t="str">
        <f>+jaarplan!E32</f>
        <v>volume</v>
      </c>
      <c r="B459" s="548"/>
      <c r="C459" s="547"/>
      <c r="D459" s="594">
        <v>15</v>
      </c>
      <c r="E459" s="594"/>
      <c r="F459" s="731"/>
      <c r="G459" s="638"/>
      <c r="H459" s="639"/>
      <c r="I459" s="758"/>
      <c r="J459" s="646"/>
      <c r="K459" s="647"/>
      <c r="L459" s="758"/>
      <c r="M459" s="582"/>
      <c r="N459" s="441"/>
      <c r="O459" s="465"/>
      <c r="P459" s="776"/>
      <c r="Q459" s="442"/>
      <c r="R459" s="657"/>
      <c r="S459" s="658"/>
      <c r="T459" s="659"/>
      <c r="U459" s="657"/>
      <c r="V459" s="658"/>
      <c r="W459" s="659"/>
      <c r="X459" s="453"/>
      <c r="Y459" s="363"/>
      <c r="Z459" s="363"/>
      <c r="AA459" s="363"/>
      <c r="AB459" s="363"/>
      <c r="AC459" s="363"/>
      <c r="AD459" s="363"/>
      <c r="AE459" s="363"/>
      <c r="AF459" s="363"/>
      <c r="AG459" s="363"/>
      <c r="AH459" s="363"/>
      <c r="AI459" s="363"/>
      <c r="AJ459" s="363"/>
      <c r="AK459" s="363"/>
    </row>
    <row r="460" spans="1:37" ht="13.5" customHeight="1">
      <c r="A460" s="5"/>
      <c r="B460" s="542" t="s">
        <v>6</v>
      </c>
      <c r="C460" s="546">
        <f>C458+1</f>
        <v>40312</v>
      </c>
      <c r="D460" s="634"/>
      <c r="E460" s="634"/>
      <c r="F460" s="734"/>
      <c r="G460" s="636">
        <v>150</v>
      </c>
      <c r="H460" s="637"/>
      <c r="I460" s="757"/>
      <c r="J460" s="648">
        <v>3</v>
      </c>
      <c r="K460" s="645"/>
      <c r="L460" s="757"/>
      <c r="M460" s="584"/>
      <c r="N460" s="437"/>
      <c r="O460" s="464"/>
      <c r="P460" s="777"/>
      <c r="Q460" s="438" t="s">
        <v>468</v>
      </c>
      <c r="R460" s="652"/>
      <c r="S460" s="568"/>
      <c r="T460" s="653"/>
      <c r="U460" s="652"/>
      <c r="V460" s="568"/>
      <c r="W460" s="653"/>
      <c r="X460" s="453"/>
      <c r="Y460" s="363"/>
      <c r="Z460" s="363"/>
      <c r="AA460" s="363"/>
      <c r="AB460" s="363"/>
      <c r="AC460" s="363"/>
      <c r="AD460" s="363"/>
      <c r="AE460" s="363"/>
      <c r="AF460" s="363"/>
      <c r="AG460" s="363"/>
      <c r="AH460" s="363"/>
      <c r="AI460" s="363"/>
      <c r="AJ460" s="363"/>
      <c r="AK460" s="363"/>
    </row>
    <row r="461" spans="1:37" ht="13.5" customHeight="1">
      <c r="A461" s="5"/>
      <c r="B461" s="544"/>
      <c r="C461" s="547"/>
      <c r="D461" s="594"/>
      <c r="E461" s="594"/>
      <c r="F461" s="731"/>
      <c r="G461" s="638"/>
      <c r="H461" s="639"/>
      <c r="I461" s="758"/>
      <c r="J461" s="646"/>
      <c r="K461" s="647"/>
      <c r="L461" s="758"/>
      <c r="M461" s="582"/>
      <c r="N461" s="441"/>
      <c r="O461" s="465"/>
      <c r="P461" s="776"/>
      <c r="Q461" s="442"/>
      <c r="R461" s="652"/>
      <c r="S461" s="568"/>
      <c r="T461" s="653"/>
      <c r="U461" s="652"/>
      <c r="V461" s="568"/>
      <c r="W461" s="653"/>
      <c r="X461" s="453"/>
      <c r="Y461" s="363"/>
      <c r="Z461" s="363"/>
      <c r="AA461" s="363"/>
      <c r="AB461" s="363"/>
      <c r="AC461" s="363"/>
      <c r="AD461" s="363"/>
      <c r="AE461" s="363"/>
      <c r="AF461" s="363"/>
      <c r="AG461" s="363"/>
      <c r="AH461" s="363"/>
      <c r="AI461" s="363"/>
      <c r="AJ461" s="363"/>
      <c r="AK461" s="363"/>
    </row>
    <row r="462" spans="1:37" ht="13.5" customHeight="1">
      <c r="A462" s="7"/>
      <c r="B462" s="542" t="s">
        <v>7</v>
      </c>
      <c r="C462" s="546">
        <f>C460+1</f>
        <v>40313</v>
      </c>
      <c r="D462" s="634">
        <v>20</v>
      </c>
      <c r="E462" s="634"/>
      <c r="F462" s="734"/>
      <c r="G462" s="640">
        <v>140</v>
      </c>
      <c r="H462" s="641"/>
      <c r="I462" s="757"/>
      <c r="J462" s="648"/>
      <c r="K462" s="645"/>
      <c r="L462" s="757"/>
      <c r="M462" s="584"/>
      <c r="N462" s="437"/>
      <c r="O462" s="464"/>
      <c r="P462" s="777"/>
      <c r="Q462" s="438"/>
      <c r="R462" s="654"/>
      <c r="S462" s="655"/>
      <c r="T462" s="656"/>
      <c r="U462" s="654"/>
      <c r="V462" s="655"/>
      <c r="W462" s="656"/>
      <c r="X462" s="453"/>
      <c r="Y462" s="363"/>
      <c r="Z462" s="363"/>
      <c r="AA462" s="363"/>
      <c r="AB462" s="363"/>
      <c r="AC462" s="363"/>
      <c r="AD462" s="363"/>
      <c r="AE462" s="363"/>
      <c r="AF462" s="363"/>
      <c r="AG462" s="363"/>
      <c r="AH462" s="363"/>
      <c r="AI462" s="363"/>
      <c r="AJ462" s="363"/>
      <c r="AK462" s="363"/>
    </row>
    <row r="463" spans="1:37" ht="13.5" customHeight="1">
      <c r="A463" s="7"/>
      <c r="B463" s="544"/>
      <c r="C463" s="547"/>
      <c r="D463" s="594"/>
      <c r="E463" s="594"/>
      <c r="F463" s="731"/>
      <c r="G463" s="642"/>
      <c r="H463" s="643"/>
      <c r="I463" s="758"/>
      <c r="J463" s="646"/>
      <c r="K463" s="647"/>
      <c r="L463" s="758"/>
      <c r="M463" s="582"/>
      <c r="N463" s="441"/>
      <c r="O463" s="465"/>
      <c r="P463" s="776"/>
      <c r="Q463" s="442"/>
      <c r="R463" s="657"/>
      <c r="S463" s="658"/>
      <c r="T463" s="659"/>
      <c r="U463" s="657"/>
      <c r="V463" s="658"/>
      <c r="W463" s="659"/>
      <c r="X463" s="453"/>
      <c r="Y463" s="363"/>
      <c r="Z463" s="363"/>
      <c r="AA463" s="363"/>
      <c r="AB463" s="363"/>
      <c r="AC463" s="363"/>
      <c r="AD463" s="363"/>
      <c r="AE463" s="363"/>
      <c r="AF463" s="363"/>
      <c r="AG463" s="363"/>
      <c r="AH463" s="363"/>
      <c r="AI463" s="363"/>
      <c r="AJ463" s="363"/>
      <c r="AK463" s="363"/>
    </row>
    <row r="464" spans="1:37" ht="13.5" customHeight="1">
      <c r="A464" s="5"/>
      <c r="B464" s="542" t="s">
        <v>8</v>
      </c>
      <c r="C464" s="546">
        <f>C462+1</f>
        <v>40314</v>
      </c>
      <c r="D464" s="635"/>
      <c r="E464" s="635"/>
      <c r="F464" s="735"/>
      <c r="G464" s="636">
        <v>60</v>
      </c>
      <c r="H464" s="637"/>
      <c r="I464" s="759"/>
      <c r="J464" s="644"/>
      <c r="K464" s="649"/>
      <c r="L464" s="759"/>
      <c r="M464" s="577"/>
      <c r="N464" s="437"/>
      <c r="O464" s="464"/>
      <c r="P464" s="775"/>
      <c r="Q464" s="438"/>
      <c r="R464" s="652"/>
      <c r="S464" s="568"/>
      <c r="T464" s="653"/>
      <c r="U464" s="652"/>
      <c r="V464" s="660"/>
      <c r="W464" s="653"/>
      <c r="X464" s="453"/>
      <c r="Y464" s="363"/>
      <c r="Z464" s="363"/>
      <c r="AA464" s="363"/>
      <c r="AB464" s="363"/>
      <c r="AC464" s="363"/>
      <c r="AD464" s="363"/>
      <c r="AE464" s="363"/>
      <c r="AF464" s="363"/>
      <c r="AG464" s="363"/>
      <c r="AH464" s="363"/>
      <c r="AI464" s="363"/>
      <c r="AJ464" s="363"/>
      <c r="AK464" s="363"/>
    </row>
    <row r="465" spans="1:37" ht="13.5" customHeight="1">
      <c r="A465" s="4" t="s">
        <v>32</v>
      </c>
      <c r="B465" s="542"/>
      <c r="C465" s="546"/>
      <c r="D465" s="568"/>
      <c r="E465" s="568"/>
      <c r="F465" s="736"/>
      <c r="G465" s="457"/>
      <c r="H465" s="456"/>
      <c r="I465" s="760"/>
      <c r="J465" s="650"/>
      <c r="K465" s="651"/>
      <c r="L465" s="760"/>
      <c r="M465" s="592"/>
      <c r="N465" s="458"/>
      <c r="O465" s="573"/>
      <c r="P465" s="778"/>
      <c r="Q465" s="442"/>
      <c r="R465" s="652"/>
      <c r="S465" s="568"/>
      <c r="T465" s="653"/>
      <c r="U465" s="652"/>
      <c r="V465" s="568"/>
      <c r="W465" s="653"/>
      <c r="X465" s="453"/>
      <c r="Y465" s="363"/>
      <c r="Z465" s="363"/>
      <c r="AA465" s="363"/>
      <c r="AB465" s="363"/>
      <c r="AC465" s="363"/>
      <c r="AD465" s="363"/>
      <c r="AE465" s="363"/>
      <c r="AF465" s="363"/>
      <c r="AG465" s="363"/>
      <c r="AH465" s="363"/>
      <c r="AI465" s="363"/>
      <c r="AJ465" s="363"/>
      <c r="AK465" s="363"/>
    </row>
    <row r="466" spans="1:37" s="2" customFormat="1" ht="13.5" customHeight="1">
      <c r="A466" s="469">
        <f>+jaarplan!M32</f>
        <v>25.57142857142857</v>
      </c>
      <c r="B466" s="549"/>
      <c r="C466" s="550" t="s">
        <v>10</v>
      </c>
      <c r="D466" s="326">
        <f>+jaarplan!F32</f>
        <v>60</v>
      </c>
      <c r="E466" s="327"/>
      <c r="F466" s="737"/>
      <c r="G466" s="328">
        <f>+jaarplan!H32</f>
        <v>526</v>
      </c>
      <c r="H466" s="326"/>
      <c r="I466" s="756"/>
      <c r="J466" s="329">
        <f>+jaarplan!K32</f>
        <v>7.5</v>
      </c>
      <c r="K466" s="329"/>
      <c r="L466" s="765"/>
      <c r="M466" s="574"/>
      <c r="N466" s="330"/>
      <c r="O466" s="329"/>
      <c r="P466" s="773"/>
      <c r="Q466" s="331"/>
      <c r="R466" s="470"/>
      <c r="S466" s="471"/>
      <c r="T466" s="472"/>
      <c r="U466" s="470"/>
      <c r="V466" s="471"/>
      <c r="W466" s="472"/>
      <c r="X466" s="351" t="str">
        <f>+jaarplan!W32</f>
        <v>3x</v>
      </c>
      <c r="Y466" s="351" t="str">
        <f>+jaarplan!X32</f>
        <v>3</v>
      </c>
      <c r="Z466" s="351" t="str">
        <f>+jaarplan!Y32</f>
        <v>3x</v>
      </c>
      <c r="AA466" s="351">
        <f>+jaarplan!Z32</f>
        <v>0</v>
      </c>
      <c r="AB466" s="402"/>
      <c r="AC466" s="402"/>
      <c r="AD466" s="402"/>
      <c r="AE466" s="402"/>
      <c r="AF466" s="402"/>
      <c r="AG466" s="402"/>
      <c r="AH466" s="402"/>
      <c r="AI466" s="402"/>
      <c r="AJ466" s="402"/>
      <c r="AK466" s="402"/>
    </row>
    <row r="467" spans="1:37" s="2" customFormat="1" ht="13.5" customHeight="1">
      <c r="A467" s="595">
        <f>+F467+I467+L467+P467</f>
        <v>0</v>
      </c>
      <c r="B467" s="544"/>
      <c r="C467" s="551" t="s">
        <v>30</v>
      </c>
      <c r="D467" s="334">
        <f>+SUM(D452:D465)</f>
        <v>60</v>
      </c>
      <c r="E467" s="333"/>
      <c r="F467" s="738">
        <f>+SUM(F452:F465)</f>
        <v>0</v>
      </c>
      <c r="G467" s="334">
        <f>+SUM(G452:G465)</f>
        <v>522</v>
      </c>
      <c r="H467" s="332"/>
      <c r="I467" s="596">
        <f>+SUM(I452:I465)</f>
        <v>0</v>
      </c>
      <c r="J467" s="335">
        <f>+SUM(J452:J465)</f>
        <v>7.5</v>
      </c>
      <c r="K467" s="572"/>
      <c r="L467" s="596">
        <f>+SUM(L452:L465)</f>
        <v>0</v>
      </c>
      <c r="M467" s="334">
        <f>SUM(M452:M465)</f>
        <v>0</v>
      </c>
      <c r="N467" s="35"/>
      <c r="O467" s="572"/>
      <c r="P467" s="774">
        <f>+SUM(P452:P465)</f>
        <v>0</v>
      </c>
      <c r="Q467" s="336"/>
      <c r="R467" s="473">
        <f aca="true" t="shared" si="27" ref="R467:W467">IF(ISERROR(AVERAGE(R452:R465)),0,AVERAGE(R452:R465))</f>
        <v>0</v>
      </c>
      <c r="S467" s="474">
        <f t="shared" si="27"/>
        <v>0</v>
      </c>
      <c r="T467" s="475">
        <f t="shared" si="27"/>
        <v>0</v>
      </c>
      <c r="U467" s="473">
        <f t="shared" si="27"/>
        <v>0</v>
      </c>
      <c r="V467" s="515">
        <f t="shared" si="27"/>
        <v>0</v>
      </c>
      <c r="W467" s="514">
        <f t="shared" si="27"/>
        <v>0</v>
      </c>
      <c r="X467" s="468"/>
      <c r="Y467" s="402"/>
      <c r="Z467" s="402"/>
      <c r="AA467" s="402"/>
      <c r="AB467" s="402"/>
      <c r="AC467" s="402"/>
      <c r="AD467" s="402"/>
      <c r="AE467" s="402"/>
      <c r="AF467" s="402"/>
      <c r="AG467" s="402"/>
      <c r="AH467" s="402"/>
      <c r="AI467" s="402"/>
      <c r="AJ467" s="402"/>
      <c r="AK467" s="402"/>
    </row>
    <row r="468" spans="1:37" ht="13.5" customHeight="1">
      <c r="A468" s="4">
        <f>+A452+1</f>
        <v>30</v>
      </c>
      <c r="B468" s="542" t="s">
        <v>2</v>
      </c>
      <c r="C468" s="543">
        <f>C464+1</f>
        <v>40315</v>
      </c>
      <c r="D468" s="634"/>
      <c r="E468" s="634"/>
      <c r="F468" s="734"/>
      <c r="G468" s="636"/>
      <c r="H468" s="637"/>
      <c r="I468" s="757"/>
      <c r="J468" s="644"/>
      <c r="K468" s="645"/>
      <c r="L468" s="757"/>
      <c r="M468" s="577"/>
      <c r="N468" s="437"/>
      <c r="O468" s="464"/>
      <c r="P468" s="775"/>
      <c r="Q468" s="438"/>
      <c r="R468" s="347"/>
      <c r="S468" s="346"/>
      <c r="T468" s="349"/>
      <c r="U468" s="347"/>
      <c r="V468" s="346"/>
      <c r="W468" s="349"/>
      <c r="Y468" s="363"/>
      <c r="Z468" s="363"/>
      <c r="AA468" s="363"/>
      <c r="AB468" s="363"/>
      <c r="AC468" s="363"/>
      <c r="AD468" s="363"/>
      <c r="AE468" s="363"/>
      <c r="AF468" s="363"/>
      <c r="AG468" s="363"/>
      <c r="AH468" s="363"/>
      <c r="AI468" s="363"/>
      <c r="AJ468" s="363"/>
      <c r="AK468" s="363"/>
    </row>
    <row r="469" spans="1:37" ht="13.5" customHeight="1">
      <c r="A469" s="4"/>
      <c r="B469" s="544"/>
      <c r="C469" s="545"/>
      <c r="D469" s="594"/>
      <c r="E469" s="594"/>
      <c r="F469" s="731"/>
      <c r="G469" s="638"/>
      <c r="H469" s="639"/>
      <c r="I469" s="758"/>
      <c r="J469" s="646">
        <v>4</v>
      </c>
      <c r="K469" s="647"/>
      <c r="L469" s="758"/>
      <c r="M469" s="582"/>
      <c r="N469" s="441"/>
      <c r="O469" s="465"/>
      <c r="P469" s="776"/>
      <c r="Q469" s="442"/>
      <c r="R469" s="652"/>
      <c r="S469" s="568"/>
      <c r="T469" s="653"/>
      <c r="U469" s="652"/>
      <c r="V469" s="568"/>
      <c r="W469" s="653"/>
      <c r="X469" s="446"/>
      <c r="Y469" s="363"/>
      <c r="Z469" s="363"/>
      <c r="AA469" s="363"/>
      <c r="AB469" s="363"/>
      <c r="AC469" s="363"/>
      <c r="AD469" s="363"/>
      <c r="AE469" s="363"/>
      <c r="AF469" s="363"/>
      <c r="AG469" s="363"/>
      <c r="AH469" s="363"/>
      <c r="AI469" s="363"/>
      <c r="AJ469" s="363"/>
      <c r="AK469" s="363"/>
    </row>
    <row r="470" spans="1:37" ht="13.5" customHeight="1">
      <c r="A470" s="5"/>
      <c r="B470" s="542" t="s">
        <v>3</v>
      </c>
      <c r="C470" s="546">
        <f>C468+1</f>
        <v>40316</v>
      </c>
      <c r="D470" s="634"/>
      <c r="E470" s="634"/>
      <c r="F470" s="734"/>
      <c r="G470" s="636">
        <v>26</v>
      </c>
      <c r="H470" s="637"/>
      <c r="I470" s="757"/>
      <c r="J470" s="648"/>
      <c r="K470" s="645"/>
      <c r="L470" s="757"/>
      <c r="M470" s="584"/>
      <c r="N470" s="437"/>
      <c r="O470" s="464"/>
      <c r="P470" s="777"/>
      <c r="Q470" s="438"/>
      <c r="R470" s="654"/>
      <c r="S470" s="655"/>
      <c r="T470" s="656"/>
      <c r="U470" s="654"/>
      <c r="V470" s="655"/>
      <c r="W470" s="656"/>
      <c r="X470" s="446"/>
      <c r="Y470" s="363"/>
      <c r="Z470" s="363"/>
      <c r="AA470" s="363"/>
      <c r="AB470" s="363"/>
      <c r="AC470" s="363"/>
      <c r="AD470" s="363"/>
      <c r="AE470" s="363"/>
      <c r="AF470" s="363"/>
      <c r="AG470" s="363"/>
      <c r="AH470" s="363"/>
      <c r="AI470" s="363"/>
      <c r="AJ470" s="363"/>
      <c r="AK470" s="363"/>
    </row>
    <row r="471" spans="1:37" ht="13.5" customHeight="1">
      <c r="A471" s="5" t="s">
        <v>31</v>
      </c>
      <c r="B471" s="544"/>
      <c r="C471" s="547"/>
      <c r="D471" s="594">
        <v>5</v>
      </c>
      <c r="E471" s="594"/>
      <c r="F471" s="731"/>
      <c r="G471" s="638"/>
      <c r="H471" s="639"/>
      <c r="I471" s="758"/>
      <c r="J471" s="646"/>
      <c r="K471" s="647"/>
      <c r="L471" s="758"/>
      <c r="M471" s="582"/>
      <c r="N471" s="441"/>
      <c r="O471" s="465"/>
      <c r="P471" s="776"/>
      <c r="Q471" s="442"/>
      <c r="R471" s="657"/>
      <c r="S471" s="658"/>
      <c r="T471" s="659"/>
      <c r="U471" s="657"/>
      <c r="V471" s="658"/>
      <c r="W471" s="659"/>
      <c r="X471" s="446"/>
      <c r="Y471" s="363"/>
      <c r="Z471" s="363"/>
      <c r="AA471" s="363"/>
      <c r="AB471" s="363"/>
      <c r="AC471" s="363"/>
      <c r="AD471" s="363"/>
      <c r="AE471" s="363"/>
      <c r="AF471" s="363"/>
      <c r="AG471" s="363"/>
      <c r="AH471" s="363"/>
      <c r="AI471" s="363"/>
      <c r="AJ471" s="363"/>
      <c r="AK471" s="363"/>
    </row>
    <row r="472" spans="1:37" ht="13.5" customHeight="1">
      <c r="A472" s="5"/>
      <c r="B472" s="542" t="s">
        <v>4</v>
      </c>
      <c r="C472" s="546">
        <f>C470+1</f>
        <v>40317</v>
      </c>
      <c r="D472" s="634"/>
      <c r="E472" s="634"/>
      <c r="F472" s="734"/>
      <c r="G472" s="636">
        <v>60</v>
      </c>
      <c r="H472" s="637"/>
      <c r="I472" s="757"/>
      <c r="J472" s="648"/>
      <c r="K472" s="645"/>
      <c r="L472" s="757"/>
      <c r="M472" s="584"/>
      <c r="N472" s="437"/>
      <c r="O472" s="464"/>
      <c r="P472" s="777"/>
      <c r="Q472" s="438"/>
      <c r="R472" s="652"/>
      <c r="S472" s="568"/>
      <c r="T472" s="653"/>
      <c r="U472" s="652"/>
      <c r="V472" s="568"/>
      <c r="W472" s="653"/>
      <c r="X472" s="446"/>
      <c r="Y472" s="363"/>
      <c r="Z472" s="363"/>
      <c r="AA472" s="363"/>
      <c r="AB472" s="363"/>
      <c r="AC472" s="363"/>
      <c r="AD472" s="363"/>
      <c r="AE472" s="363"/>
      <c r="AF472" s="363"/>
      <c r="AG472" s="363"/>
      <c r="AH472" s="363"/>
      <c r="AI472" s="363"/>
      <c r="AJ472" s="363"/>
      <c r="AK472" s="363"/>
    </row>
    <row r="473" spans="1:37" ht="13.5" customHeight="1">
      <c r="A473" s="5"/>
      <c r="B473" s="544"/>
      <c r="C473" s="547"/>
      <c r="D473" s="594"/>
      <c r="E473" s="594"/>
      <c r="F473" s="731"/>
      <c r="G473" s="638"/>
      <c r="H473" s="639"/>
      <c r="I473" s="758"/>
      <c r="J473" s="646"/>
      <c r="K473" s="647"/>
      <c r="L473" s="758"/>
      <c r="M473" s="582"/>
      <c r="N473" s="441"/>
      <c r="O473" s="465"/>
      <c r="P473" s="776"/>
      <c r="Q473" s="442"/>
      <c r="R473" s="652"/>
      <c r="S473" s="568"/>
      <c r="T473" s="653"/>
      <c r="U473" s="652"/>
      <c r="V473" s="568"/>
      <c r="W473" s="653"/>
      <c r="X473" s="446"/>
      <c r="Y473" s="363"/>
      <c r="Z473" s="363"/>
      <c r="AA473" s="363"/>
      <c r="AB473" s="363"/>
      <c r="AC473" s="363"/>
      <c r="AD473" s="363"/>
      <c r="AE473" s="363"/>
      <c r="AF473" s="363"/>
      <c r="AG473" s="363"/>
      <c r="AH473" s="363"/>
      <c r="AI473" s="363"/>
      <c r="AJ473" s="363"/>
      <c r="AK473" s="363"/>
    </row>
    <row r="474" spans="1:37" ht="13.5" customHeight="1">
      <c r="A474" s="5"/>
      <c r="B474" s="542" t="s">
        <v>5</v>
      </c>
      <c r="C474" s="546">
        <f>C472+1</f>
        <v>40318</v>
      </c>
      <c r="D474" s="634"/>
      <c r="E474" s="634"/>
      <c r="F474" s="734"/>
      <c r="G474" s="636">
        <v>26</v>
      </c>
      <c r="H474" s="637"/>
      <c r="I474" s="757"/>
      <c r="J474" s="648"/>
      <c r="K474" s="645"/>
      <c r="L474" s="757"/>
      <c r="M474" s="584"/>
      <c r="N474" s="437"/>
      <c r="O474" s="464"/>
      <c r="P474" s="777"/>
      <c r="Q474" s="438"/>
      <c r="R474" s="654"/>
      <c r="S474" s="655"/>
      <c r="T474" s="656"/>
      <c r="U474" s="654"/>
      <c r="V474" s="655"/>
      <c r="W474" s="656"/>
      <c r="X474" s="434"/>
      <c r="Y474" s="363"/>
      <c r="Z474" s="363"/>
      <c r="AA474" s="363"/>
      <c r="AB474" s="363"/>
      <c r="AC474" s="363"/>
      <c r="AD474" s="363"/>
      <c r="AE474" s="363"/>
      <c r="AF474" s="363"/>
      <c r="AG474" s="363"/>
      <c r="AH474" s="363"/>
      <c r="AI474" s="363"/>
      <c r="AJ474" s="363"/>
      <c r="AK474" s="363"/>
    </row>
    <row r="475" spans="1:37" ht="13.5" customHeight="1">
      <c r="A475" s="5" t="str">
        <f>+jaarplan!E33</f>
        <v>rust - speed</v>
      </c>
      <c r="B475" s="544"/>
      <c r="C475" s="547"/>
      <c r="D475" s="594">
        <v>12</v>
      </c>
      <c r="E475" s="594"/>
      <c r="F475" s="731"/>
      <c r="G475" s="638"/>
      <c r="H475" s="639"/>
      <c r="I475" s="758"/>
      <c r="J475" s="646"/>
      <c r="K475" s="647"/>
      <c r="L475" s="758"/>
      <c r="M475" s="582"/>
      <c r="N475" s="441"/>
      <c r="O475" s="465"/>
      <c r="P475" s="776"/>
      <c r="Q475" s="442"/>
      <c r="R475" s="657"/>
      <c r="S475" s="658"/>
      <c r="T475" s="659"/>
      <c r="U475" s="657"/>
      <c r="V475" s="658"/>
      <c r="W475" s="659"/>
      <c r="X475" s="446"/>
      <c r="Y475" s="363"/>
      <c r="Z475" s="363"/>
      <c r="AA475" s="363"/>
      <c r="AB475" s="363"/>
      <c r="AC475" s="363"/>
      <c r="AD475" s="363"/>
      <c r="AE475" s="363"/>
      <c r="AF475" s="363"/>
      <c r="AG475" s="363"/>
      <c r="AH475" s="363"/>
      <c r="AI475" s="363"/>
      <c r="AJ475" s="363"/>
      <c r="AK475" s="363"/>
    </row>
    <row r="476" spans="1:37" ht="13.5" customHeight="1">
      <c r="A476" s="5"/>
      <c r="B476" s="542" t="s">
        <v>6</v>
      </c>
      <c r="C476" s="546">
        <f>C474+1</f>
        <v>40319</v>
      </c>
      <c r="D476" s="634"/>
      <c r="E476" s="634"/>
      <c r="F476" s="734"/>
      <c r="G476" s="636">
        <v>26</v>
      </c>
      <c r="H476" s="637"/>
      <c r="I476" s="757"/>
      <c r="J476" s="648"/>
      <c r="K476" s="645"/>
      <c r="L476" s="757"/>
      <c r="M476" s="584"/>
      <c r="N476" s="437"/>
      <c r="O476" s="464"/>
      <c r="P476" s="777"/>
      <c r="Q476" s="438"/>
      <c r="R476" s="652"/>
      <c r="S476" s="568"/>
      <c r="T476" s="653"/>
      <c r="U476" s="652"/>
      <c r="V476" s="568"/>
      <c r="W476" s="653"/>
      <c r="X476" s="446"/>
      <c r="Y476" s="363"/>
      <c r="Z476" s="363"/>
      <c r="AA476" s="363"/>
      <c r="AB476" s="363"/>
      <c r="AC476" s="363"/>
      <c r="AD476" s="363"/>
      <c r="AE476" s="363"/>
      <c r="AF476" s="363"/>
      <c r="AG476" s="363"/>
      <c r="AH476" s="363"/>
      <c r="AI476" s="363"/>
      <c r="AJ476" s="363"/>
      <c r="AK476" s="363"/>
    </row>
    <row r="477" spans="1:37" ht="13.5" customHeight="1">
      <c r="A477" s="5"/>
      <c r="B477" s="544"/>
      <c r="C477" s="547"/>
      <c r="D477" s="594"/>
      <c r="E477" s="594"/>
      <c r="F477" s="731"/>
      <c r="G477" s="638"/>
      <c r="H477" s="639"/>
      <c r="I477" s="758"/>
      <c r="J477" s="646">
        <v>4</v>
      </c>
      <c r="K477" s="647"/>
      <c r="L477" s="758"/>
      <c r="M477" s="582"/>
      <c r="N477" s="441"/>
      <c r="O477" s="465"/>
      <c r="P477" s="776"/>
      <c r="Q477" s="442"/>
      <c r="R477" s="652"/>
      <c r="S477" s="568"/>
      <c r="T477" s="653"/>
      <c r="U477" s="652"/>
      <c r="V477" s="568"/>
      <c r="W477" s="653"/>
      <c r="X477" s="446"/>
      <c r="Y477" s="363"/>
      <c r="Z477" s="363"/>
      <c r="AA477" s="363"/>
      <c r="AB477" s="363"/>
      <c r="AC477" s="363"/>
      <c r="AD477" s="363"/>
      <c r="AE477" s="363"/>
      <c r="AF477" s="363"/>
      <c r="AG477" s="363"/>
      <c r="AH477" s="363"/>
      <c r="AI477" s="363"/>
      <c r="AJ477" s="363"/>
      <c r="AK477" s="363"/>
    </row>
    <row r="478" spans="1:37" ht="13.5" customHeight="1">
      <c r="A478" s="7"/>
      <c r="B478" s="542" t="s">
        <v>7</v>
      </c>
      <c r="C478" s="546">
        <f>C476+1</f>
        <v>40320</v>
      </c>
      <c r="D478" s="634"/>
      <c r="E478" s="634"/>
      <c r="F478" s="734"/>
      <c r="G478" s="640">
        <v>120</v>
      </c>
      <c r="H478" s="641"/>
      <c r="I478" s="757"/>
      <c r="J478" s="648"/>
      <c r="K478" s="645"/>
      <c r="L478" s="757"/>
      <c r="M478" s="584"/>
      <c r="N478" s="437"/>
      <c r="O478" s="464"/>
      <c r="P478" s="777"/>
      <c r="Q478" s="438"/>
      <c r="R478" s="654"/>
      <c r="S478" s="655"/>
      <c r="T478" s="656"/>
      <c r="U478" s="654"/>
      <c r="V478" s="655"/>
      <c r="W478" s="656"/>
      <c r="X478" s="446"/>
      <c r="Y478" s="363"/>
      <c r="Z478" s="363"/>
      <c r="AA478" s="363"/>
      <c r="AB478" s="363"/>
      <c r="AC478" s="363"/>
      <c r="AD478" s="363"/>
      <c r="AE478" s="363"/>
      <c r="AF478" s="363"/>
      <c r="AG478" s="363"/>
      <c r="AH478" s="363"/>
      <c r="AI478" s="363"/>
      <c r="AJ478" s="363"/>
      <c r="AK478" s="363"/>
    </row>
    <row r="479" spans="1:37" ht="13.5" customHeight="1">
      <c r="A479" s="7"/>
      <c r="B479" s="544"/>
      <c r="C479" s="547"/>
      <c r="D479" s="594"/>
      <c r="E479" s="594"/>
      <c r="F479" s="731"/>
      <c r="G479" s="642"/>
      <c r="H479" s="643"/>
      <c r="I479" s="758"/>
      <c r="J479" s="646">
        <v>2</v>
      </c>
      <c r="K479" s="647"/>
      <c r="L479" s="758"/>
      <c r="M479" s="582"/>
      <c r="N479" s="441"/>
      <c r="O479" s="465"/>
      <c r="P479" s="776"/>
      <c r="Q479" s="442"/>
      <c r="R479" s="657"/>
      <c r="S479" s="658"/>
      <c r="T479" s="659"/>
      <c r="U479" s="657"/>
      <c r="V479" s="658"/>
      <c r="W479" s="659"/>
      <c r="X479" s="446"/>
      <c r="Y479" s="363"/>
      <c r="Z479" s="363"/>
      <c r="AA479" s="363"/>
      <c r="AB479" s="363"/>
      <c r="AC479" s="363"/>
      <c r="AD479" s="363"/>
      <c r="AE479" s="363"/>
      <c r="AF479" s="363"/>
      <c r="AG479" s="363"/>
      <c r="AH479" s="363"/>
      <c r="AI479" s="363"/>
      <c r="AJ479" s="363"/>
      <c r="AK479" s="363"/>
    </row>
    <row r="480" spans="1:37" ht="13.5" customHeight="1">
      <c r="A480" s="5"/>
      <c r="B480" s="542" t="s">
        <v>8</v>
      </c>
      <c r="C480" s="546">
        <f>C478+1</f>
        <v>40321</v>
      </c>
      <c r="D480" s="635">
        <v>18</v>
      </c>
      <c r="E480" s="635"/>
      <c r="F480" s="735"/>
      <c r="G480" s="636"/>
      <c r="H480" s="637"/>
      <c r="I480" s="759"/>
      <c r="J480" s="644">
        <v>2</v>
      </c>
      <c r="K480" s="649"/>
      <c r="L480" s="759"/>
      <c r="M480" s="577"/>
      <c r="N480" s="437"/>
      <c r="O480" s="464"/>
      <c r="P480" s="775"/>
      <c r="Q480" s="438"/>
      <c r="R480" s="652"/>
      <c r="S480" s="568"/>
      <c r="T480" s="653"/>
      <c r="U480" s="652"/>
      <c r="V480" s="660"/>
      <c r="W480" s="653"/>
      <c r="X480" s="446"/>
      <c r="Y480" s="363"/>
      <c r="Z480" s="363"/>
      <c r="AA480" s="363"/>
      <c r="AB480" s="363"/>
      <c r="AC480" s="363"/>
      <c r="AD480" s="363"/>
      <c r="AE480" s="363"/>
      <c r="AF480" s="363"/>
      <c r="AG480" s="363"/>
      <c r="AH480" s="363"/>
      <c r="AI480" s="363"/>
      <c r="AJ480" s="363"/>
      <c r="AK480" s="363"/>
    </row>
    <row r="481" spans="1:37" ht="13.5" customHeight="1">
      <c r="A481" s="4" t="s">
        <v>32</v>
      </c>
      <c r="B481" s="542"/>
      <c r="C481" s="546"/>
      <c r="D481" s="568"/>
      <c r="E481" s="568"/>
      <c r="F481" s="736"/>
      <c r="G481" s="457"/>
      <c r="H481" s="456"/>
      <c r="I481" s="760"/>
      <c r="J481" s="650"/>
      <c r="K481" s="651"/>
      <c r="L481" s="760"/>
      <c r="M481" s="592"/>
      <c r="N481" s="458"/>
      <c r="O481" s="573"/>
      <c r="P481" s="778"/>
      <c r="Q481" s="442"/>
      <c r="R481" s="652"/>
      <c r="S481" s="568"/>
      <c r="T481" s="653"/>
      <c r="U481" s="652"/>
      <c r="V481" s="568"/>
      <c r="W481" s="653"/>
      <c r="X481" s="5"/>
      <c r="Y481" s="363"/>
      <c r="Z481" s="363"/>
      <c r="AA481" s="363"/>
      <c r="AB481" s="363"/>
      <c r="AC481" s="363"/>
      <c r="AD481" s="363"/>
      <c r="AE481" s="363"/>
      <c r="AF481" s="363"/>
      <c r="AG481" s="363"/>
      <c r="AH481" s="363"/>
      <c r="AI481" s="363"/>
      <c r="AJ481" s="363"/>
      <c r="AK481" s="363"/>
    </row>
    <row r="482" spans="1:37" s="2" customFormat="1" ht="13.5" customHeight="1">
      <c r="A482" s="469">
        <f>+jaarplan!M33</f>
        <v>15.392857142857142</v>
      </c>
      <c r="B482" s="552"/>
      <c r="C482" s="553" t="s">
        <v>10</v>
      </c>
      <c r="D482" s="326">
        <f>+jaarplan!F33</f>
        <v>35</v>
      </c>
      <c r="E482" s="327"/>
      <c r="F482" s="737"/>
      <c r="G482" s="328">
        <f>+jaarplan!H33</f>
        <v>249</v>
      </c>
      <c r="H482" s="326"/>
      <c r="I482" s="761"/>
      <c r="J482" s="631">
        <f>+jaarplan!K33</f>
        <v>12</v>
      </c>
      <c r="K482" s="329"/>
      <c r="L482" s="761"/>
      <c r="M482" s="632"/>
      <c r="N482" s="330"/>
      <c r="O482" s="329"/>
      <c r="P482" s="779"/>
      <c r="Q482" s="331"/>
      <c r="R482" s="470"/>
      <c r="S482" s="471"/>
      <c r="T482" s="472"/>
      <c r="U482" s="470"/>
      <c r="V482" s="471"/>
      <c r="W482" s="472"/>
      <c r="X482" s="351" t="str">
        <f>+jaarplan!W33</f>
        <v>4x</v>
      </c>
      <c r="Y482" s="351">
        <f>+jaarplan!X33</f>
        <v>6</v>
      </c>
      <c r="Z482" s="351" t="str">
        <f>+jaarplan!Y33</f>
        <v>3x</v>
      </c>
      <c r="AA482" s="351">
        <f>+jaarplan!Z33</f>
        <v>0</v>
      </c>
      <c r="AB482" s="402"/>
      <c r="AC482" s="402"/>
      <c r="AD482" s="402"/>
      <c r="AE482" s="402"/>
      <c r="AF482" s="402"/>
      <c r="AG482" s="402"/>
      <c r="AH482" s="402"/>
      <c r="AI482" s="402"/>
      <c r="AJ482" s="402"/>
      <c r="AK482" s="402"/>
    </row>
    <row r="483" spans="1:37" s="2" customFormat="1" ht="13.5" customHeight="1">
      <c r="A483" s="595">
        <f>+F483+I483+L483+P483</f>
        <v>0</v>
      </c>
      <c r="B483" s="544"/>
      <c r="C483" s="553" t="s">
        <v>30</v>
      </c>
      <c r="D483" s="334">
        <f>+SUM(D468:D481)</f>
        <v>35</v>
      </c>
      <c r="E483" s="333"/>
      <c r="F483" s="738">
        <f>+SUM(F468:F481)</f>
        <v>0</v>
      </c>
      <c r="G483" s="334">
        <f>+SUM(G468:G481)</f>
        <v>258</v>
      </c>
      <c r="H483" s="332"/>
      <c r="I483" s="596">
        <f>+SUM(I468:I481)</f>
        <v>0</v>
      </c>
      <c r="J483" s="335">
        <f>+SUM(J468:J481)</f>
        <v>12</v>
      </c>
      <c r="K483" s="572"/>
      <c r="L483" s="596">
        <f>+SUM(L468:L481)</f>
        <v>0</v>
      </c>
      <c r="M483" s="334">
        <f>SUM(M468:M481)</f>
        <v>0</v>
      </c>
      <c r="N483" s="35"/>
      <c r="O483" s="572"/>
      <c r="P483" s="774">
        <f>+SUM(P468:P481)</f>
        <v>0</v>
      </c>
      <c r="Q483" s="336"/>
      <c r="R483" s="473">
        <f aca="true" t="shared" si="28" ref="R483:W483">IF(ISERROR(AVERAGE(R468:R481)),0,AVERAGE(R468:R481))</f>
        <v>0</v>
      </c>
      <c r="S483" s="474">
        <f t="shared" si="28"/>
        <v>0</v>
      </c>
      <c r="T483" s="475">
        <f t="shared" si="28"/>
        <v>0</v>
      </c>
      <c r="U483" s="473">
        <f t="shared" si="28"/>
        <v>0</v>
      </c>
      <c r="V483" s="515">
        <f t="shared" si="28"/>
        <v>0</v>
      </c>
      <c r="W483" s="514">
        <f t="shared" si="28"/>
        <v>0</v>
      </c>
      <c r="X483" s="344"/>
      <c r="Y483" s="402"/>
      <c r="Z483" s="402"/>
      <c r="AA483" s="402"/>
      <c r="AB483" s="402"/>
      <c r="AC483" s="402"/>
      <c r="AD483" s="402"/>
      <c r="AE483" s="402"/>
      <c r="AF483" s="402"/>
      <c r="AG483" s="402"/>
      <c r="AH483" s="402"/>
      <c r="AI483" s="402"/>
      <c r="AJ483" s="402"/>
      <c r="AK483" s="402"/>
    </row>
    <row r="484" spans="1:37" ht="13.5" customHeight="1">
      <c r="A484" s="4">
        <f>+A468+1</f>
        <v>31</v>
      </c>
      <c r="B484" s="542" t="s">
        <v>2</v>
      </c>
      <c r="C484" s="543">
        <f>C480+1</f>
        <v>40322</v>
      </c>
      <c r="D484" s="634"/>
      <c r="E484" s="634"/>
      <c r="F484" s="734"/>
      <c r="G484" s="636"/>
      <c r="H484" s="637"/>
      <c r="I484" s="757"/>
      <c r="J484" s="644">
        <v>2.5</v>
      </c>
      <c r="K484" s="645"/>
      <c r="L484" s="757"/>
      <c r="M484" s="577"/>
      <c r="N484" s="437"/>
      <c r="O484" s="464"/>
      <c r="P484" s="775"/>
      <c r="Q484" s="438" t="s">
        <v>467</v>
      </c>
      <c r="R484" s="347"/>
      <c r="S484" s="346"/>
      <c r="T484" s="349"/>
      <c r="U484" s="347"/>
      <c r="V484" s="346"/>
      <c r="W484" s="349"/>
      <c r="X484" s="434"/>
      <c r="Y484" s="363"/>
      <c r="Z484" s="363"/>
      <c r="AA484" s="363"/>
      <c r="AB484" s="363"/>
      <c r="AC484" s="363"/>
      <c r="AD484" s="363"/>
      <c r="AE484" s="363"/>
      <c r="AF484" s="363"/>
      <c r="AG484" s="363"/>
      <c r="AH484" s="363"/>
      <c r="AI484" s="363"/>
      <c r="AJ484" s="363"/>
      <c r="AK484" s="363"/>
    </row>
    <row r="485" spans="1:37" ht="13.5" customHeight="1">
      <c r="A485" s="4"/>
      <c r="B485" s="544"/>
      <c r="C485" s="545"/>
      <c r="D485" s="594"/>
      <c r="E485" s="594"/>
      <c r="F485" s="731"/>
      <c r="G485" s="638">
        <v>120</v>
      </c>
      <c r="H485" s="639"/>
      <c r="I485" s="758"/>
      <c r="J485" s="646"/>
      <c r="K485" s="647"/>
      <c r="L485" s="758"/>
      <c r="M485" s="582"/>
      <c r="N485" s="441"/>
      <c r="O485" s="465"/>
      <c r="P485" s="776"/>
      <c r="Q485" s="442"/>
      <c r="R485" s="652"/>
      <c r="S485" s="568"/>
      <c r="T485" s="653"/>
      <c r="U485" s="652"/>
      <c r="V485" s="568"/>
      <c r="W485" s="653"/>
      <c r="X485" s="446"/>
      <c r="Y485" s="363"/>
      <c r="Z485" s="363"/>
      <c r="AA485" s="363"/>
      <c r="AB485" s="363"/>
      <c r="AC485" s="363"/>
      <c r="AD485" s="363"/>
      <c r="AE485" s="363"/>
      <c r="AF485" s="363"/>
      <c r="AG485" s="363"/>
      <c r="AH485" s="363"/>
      <c r="AI485" s="363"/>
      <c r="AJ485" s="363"/>
      <c r="AK485" s="363"/>
    </row>
    <row r="486" spans="1:37" ht="13.5" customHeight="1">
      <c r="A486" s="5"/>
      <c r="B486" s="542" t="s">
        <v>3</v>
      </c>
      <c r="C486" s="546">
        <f>C484+1</f>
        <v>40323</v>
      </c>
      <c r="D486" s="634"/>
      <c r="E486" s="634"/>
      <c r="F486" s="734"/>
      <c r="G486" s="636">
        <v>26</v>
      </c>
      <c r="H486" s="637"/>
      <c r="I486" s="757"/>
      <c r="J486" s="648"/>
      <c r="K486" s="645"/>
      <c r="L486" s="757"/>
      <c r="M486" s="584"/>
      <c r="N486" s="437"/>
      <c r="O486" s="464"/>
      <c r="P486" s="777"/>
      <c r="Q486" s="438"/>
      <c r="R486" s="654"/>
      <c r="S486" s="655"/>
      <c r="T486" s="656"/>
      <c r="U486" s="654"/>
      <c r="V486" s="655"/>
      <c r="W486" s="656"/>
      <c r="X486" s="446"/>
      <c r="Y486" s="363"/>
      <c r="Z486" s="363"/>
      <c r="AA486" s="363"/>
      <c r="AB486" s="363"/>
      <c r="AC486" s="363"/>
      <c r="AD486" s="363"/>
      <c r="AE486" s="363"/>
      <c r="AF486" s="363"/>
      <c r="AG486" s="363"/>
      <c r="AH486" s="363"/>
      <c r="AI486" s="363"/>
      <c r="AJ486" s="363"/>
      <c r="AK486" s="363"/>
    </row>
    <row r="487" spans="1:37" ht="13.5" customHeight="1">
      <c r="A487" s="5" t="s">
        <v>31</v>
      </c>
      <c r="B487" s="544"/>
      <c r="C487" s="547"/>
      <c r="D487" s="594">
        <v>15</v>
      </c>
      <c r="E487" s="594"/>
      <c r="F487" s="731"/>
      <c r="G487" s="638"/>
      <c r="H487" s="639"/>
      <c r="I487" s="758"/>
      <c r="J487" s="646"/>
      <c r="K487" s="647"/>
      <c r="L487" s="758"/>
      <c r="M487" s="582"/>
      <c r="N487" s="441"/>
      <c r="O487" s="465"/>
      <c r="P487" s="776"/>
      <c r="Q487" s="442"/>
      <c r="R487" s="657"/>
      <c r="S487" s="658"/>
      <c r="T487" s="659"/>
      <c r="U487" s="657"/>
      <c r="V487" s="658"/>
      <c r="W487" s="659"/>
      <c r="X487" s="434"/>
      <c r="Y487" s="363"/>
      <c r="Z487" s="363"/>
      <c r="AA487" s="363"/>
      <c r="AB487" s="363"/>
      <c r="AC487" s="363"/>
      <c r="AD487" s="363"/>
      <c r="AE487" s="363"/>
      <c r="AF487" s="363"/>
      <c r="AG487" s="363"/>
      <c r="AH487" s="363"/>
      <c r="AI487" s="363"/>
      <c r="AJ487" s="363"/>
      <c r="AK487" s="363"/>
    </row>
    <row r="488" spans="1:37" ht="13.5" customHeight="1">
      <c r="A488" s="5"/>
      <c r="B488" s="542" t="s">
        <v>4</v>
      </c>
      <c r="C488" s="546">
        <f>C486+1</f>
        <v>40324</v>
      </c>
      <c r="D488" s="634"/>
      <c r="E488" s="634"/>
      <c r="F488" s="734"/>
      <c r="G488" s="636"/>
      <c r="H488" s="637"/>
      <c r="I488" s="757"/>
      <c r="J488" s="648"/>
      <c r="K488" s="645"/>
      <c r="L488" s="757"/>
      <c r="M488" s="584"/>
      <c r="N488" s="437"/>
      <c r="O488" s="464"/>
      <c r="P488" s="777"/>
      <c r="Q488" s="438"/>
      <c r="R488" s="652"/>
      <c r="S488" s="568"/>
      <c r="T488" s="653"/>
      <c r="U488" s="652"/>
      <c r="V488" s="568"/>
      <c r="W488" s="653"/>
      <c r="Y488" s="363"/>
      <c r="Z488" s="363"/>
      <c r="AA488" s="363"/>
      <c r="AB488" s="363"/>
      <c r="AC488" s="363"/>
      <c r="AD488" s="363"/>
      <c r="AE488" s="363"/>
      <c r="AF488" s="363"/>
      <c r="AG488" s="363"/>
      <c r="AH488" s="363"/>
      <c r="AI488" s="363"/>
      <c r="AJ488" s="363"/>
      <c r="AK488" s="363"/>
    </row>
    <row r="489" spans="1:37" ht="13.5" customHeight="1">
      <c r="A489" s="5"/>
      <c r="B489" s="544"/>
      <c r="C489" s="547"/>
      <c r="D489" s="594"/>
      <c r="E489" s="594"/>
      <c r="F489" s="731"/>
      <c r="G489" s="638">
        <v>120</v>
      </c>
      <c r="H489" s="639"/>
      <c r="I489" s="758"/>
      <c r="J489" s="646"/>
      <c r="K489" s="647"/>
      <c r="L489" s="758"/>
      <c r="M489" s="582"/>
      <c r="N489" s="441"/>
      <c r="O489" s="465"/>
      <c r="P489" s="776"/>
      <c r="Q489" s="442"/>
      <c r="R489" s="652"/>
      <c r="S489" s="568"/>
      <c r="T489" s="653"/>
      <c r="U489" s="652"/>
      <c r="V489" s="568"/>
      <c r="W489" s="653"/>
      <c r="Y489" s="363"/>
      <c r="Z489" s="363"/>
      <c r="AA489" s="363"/>
      <c r="AB489" s="363"/>
      <c r="AC489" s="363"/>
      <c r="AD489" s="363"/>
      <c r="AE489" s="363"/>
      <c r="AF489" s="363"/>
      <c r="AG489" s="363"/>
      <c r="AH489" s="363"/>
      <c r="AI489" s="363"/>
      <c r="AJ489" s="363"/>
      <c r="AK489" s="363"/>
    </row>
    <row r="490" spans="1:37" ht="13.5" customHeight="1">
      <c r="A490" s="5"/>
      <c r="B490" s="542" t="s">
        <v>5</v>
      </c>
      <c r="C490" s="546">
        <f>C488+1</f>
        <v>40325</v>
      </c>
      <c r="D490" s="634"/>
      <c r="E490" s="634"/>
      <c r="F490" s="734"/>
      <c r="G490" s="636"/>
      <c r="H490" s="637"/>
      <c r="I490" s="757"/>
      <c r="J490" s="648"/>
      <c r="K490" s="645"/>
      <c r="L490" s="757"/>
      <c r="M490" s="584"/>
      <c r="N490" s="437"/>
      <c r="O490" s="464"/>
      <c r="P490" s="777"/>
      <c r="Q490" s="438"/>
      <c r="R490" s="654"/>
      <c r="S490" s="655"/>
      <c r="T490" s="656"/>
      <c r="U490" s="654"/>
      <c r="V490" s="655"/>
      <c r="W490" s="656"/>
      <c r="X490" s="434"/>
      <c r="Y490" s="363"/>
      <c r="Z490" s="363"/>
      <c r="AA490" s="363"/>
      <c r="AB490" s="363"/>
      <c r="AC490" s="363"/>
      <c r="AD490" s="363"/>
      <c r="AE490" s="363"/>
      <c r="AF490" s="363"/>
      <c r="AG490" s="363"/>
      <c r="AH490" s="363"/>
      <c r="AI490" s="363"/>
      <c r="AJ490" s="363"/>
      <c r="AK490" s="363"/>
    </row>
    <row r="491" spans="1:37" ht="13.5" customHeight="1">
      <c r="A491" s="5" t="str">
        <f>+jaarplan!E34</f>
        <v>speed</v>
      </c>
      <c r="B491" s="544"/>
      <c r="C491" s="547"/>
      <c r="D491" s="594"/>
      <c r="E491" s="594"/>
      <c r="F491" s="731"/>
      <c r="G491" s="638">
        <v>26</v>
      </c>
      <c r="H491" s="639"/>
      <c r="I491" s="758"/>
      <c r="J491" s="646">
        <v>3</v>
      </c>
      <c r="K491" s="647"/>
      <c r="L491" s="758"/>
      <c r="M491" s="582"/>
      <c r="N491" s="441"/>
      <c r="O491" s="465"/>
      <c r="P491" s="776"/>
      <c r="Q491" s="442"/>
      <c r="R491" s="657"/>
      <c r="S491" s="658"/>
      <c r="T491" s="659"/>
      <c r="U491" s="657"/>
      <c r="V491" s="658"/>
      <c r="W491" s="659"/>
      <c r="X491" s="446"/>
      <c r="Y491" s="363"/>
      <c r="Z491" s="363"/>
      <c r="AA491" s="363"/>
      <c r="AB491" s="363"/>
      <c r="AC491" s="363"/>
      <c r="AD491" s="363"/>
      <c r="AE491" s="363"/>
      <c r="AF491" s="363"/>
      <c r="AG491" s="363"/>
      <c r="AH491" s="363"/>
      <c r="AI491" s="363"/>
      <c r="AJ491" s="363"/>
      <c r="AK491" s="363"/>
    </row>
    <row r="492" spans="1:37" ht="13.5" customHeight="1">
      <c r="A492" s="5"/>
      <c r="B492" s="542" t="s">
        <v>6</v>
      </c>
      <c r="C492" s="546">
        <f>C490+1</f>
        <v>40326</v>
      </c>
      <c r="D492" s="634">
        <v>12</v>
      </c>
      <c r="E492" s="634"/>
      <c r="F492" s="734"/>
      <c r="G492" s="636"/>
      <c r="H492" s="637"/>
      <c r="I492" s="757"/>
      <c r="J492" s="648"/>
      <c r="K492" s="645"/>
      <c r="L492" s="757"/>
      <c r="M492" s="584"/>
      <c r="N492" s="437"/>
      <c r="O492" s="464"/>
      <c r="P492" s="777"/>
      <c r="Q492" s="438"/>
      <c r="R492" s="652"/>
      <c r="S492" s="568"/>
      <c r="T492" s="653"/>
      <c r="U492" s="652"/>
      <c r="V492" s="568"/>
      <c r="W492" s="653"/>
      <c r="X492" s="446"/>
      <c r="Y492" s="363"/>
      <c r="Z492" s="363"/>
      <c r="AA492" s="363"/>
      <c r="AB492" s="363"/>
      <c r="AC492" s="363"/>
      <c r="AD492" s="363"/>
      <c r="AE492" s="363"/>
      <c r="AF492" s="363"/>
      <c r="AG492" s="363"/>
      <c r="AH492" s="363"/>
      <c r="AI492" s="363"/>
      <c r="AJ492" s="363"/>
      <c r="AK492" s="363"/>
    </row>
    <row r="493" spans="1:37" ht="13.5" customHeight="1">
      <c r="A493" s="5"/>
      <c r="B493" s="544"/>
      <c r="C493" s="547"/>
      <c r="D493" s="594"/>
      <c r="E493" s="594"/>
      <c r="F493" s="731"/>
      <c r="G493" s="638"/>
      <c r="H493" s="639"/>
      <c r="I493" s="758"/>
      <c r="J493" s="646">
        <v>2</v>
      </c>
      <c r="K493" s="647"/>
      <c r="L493" s="758"/>
      <c r="M493" s="582"/>
      <c r="N493" s="441"/>
      <c r="O493" s="465"/>
      <c r="P493" s="776"/>
      <c r="Q493" s="442"/>
      <c r="R493" s="652"/>
      <c r="S493" s="568"/>
      <c r="T493" s="653"/>
      <c r="U493" s="652"/>
      <c r="V493" s="568"/>
      <c r="W493" s="653"/>
      <c r="X493" s="446"/>
      <c r="Y493" s="363"/>
      <c r="Z493" s="363"/>
      <c r="AA493" s="363"/>
      <c r="AB493" s="363"/>
      <c r="AC493" s="363"/>
      <c r="AD493" s="363"/>
      <c r="AE493" s="363"/>
      <c r="AF493" s="363"/>
      <c r="AG493" s="363"/>
      <c r="AH493" s="363"/>
      <c r="AI493" s="363"/>
      <c r="AJ493" s="363"/>
      <c r="AK493" s="363"/>
    </row>
    <row r="494" spans="1:37" ht="13.5" customHeight="1">
      <c r="A494" s="7"/>
      <c r="B494" s="542" t="s">
        <v>7</v>
      </c>
      <c r="C494" s="546">
        <f>C492+1</f>
        <v>40327</v>
      </c>
      <c r="D494" s="634"/>
      <c r="E494" s="634"/>
      <c r="F494" s="734"/>
      <c r="G494" s="640"/>
      <c r="H494" s="641"/>
      <c r="I494" s="757"/>
      <c r="J494" s="648"/>
      <c r="K494" s="645"/>
      <c r="L494" s="757"/>
      <c r="M494" s="584"/>
      <c r="N494" s="437"/>
      <c r="O494" s="464"/>
      <c r="P494" s="777"/>
      <c r="Q494" s="438"/>
      <c r="R494" s="654"/>
      <c r="S494" s="655"/>
      <c r="T494" s="656"/>
      <c r="U494" s="654"/>
      <c r="V494" s="655"/>
      <c r="W494" s="656"/>
      <c r="X494" s="446"/>
      <c r="Y494" s="363"/>
      <c r="Z494" s="363"/>
      <c r="AA494" s="363"/>
      <c r="AB494" s="363"/>
      <c r="AC494" s="363"/>
      <c r="AD494" s="363"/>
      <c r="AE494" s="363"/>
      <c r="AF494" s="363"/>
      <c r="AG494" s="363"/>
      <c r="AH494" s="363"/>
      <c r="AI494" s="363"/>
      <c r="AJ494" s="363"/>
      <c r="AK494" s="363"/>
    </row>
    <row r="495" spans="1:37" ht="13.5" customHeight="1">
      <c r="A495" s="7"/>
      <c r="B495" s="544"/>
      <c r="C495" s="547"/>
      <c r="D495" s="594"/>
      <c r="E495" s="594"/>
      <c r="F495" s="731"/>
      <c r="G495" s="642"/>
      <c r="H495" s="643"/>
      <c r="I495" s="758"/>
      <c r="J495" s="646"/>
      <c r="K495" s="647"/>
      <c r="L495" s="758"/>
      <c r="M495" s="582"/>
      <c r="N495" s="441"/>
      <c r="O495" s="465"/>
      <c r="P495" s="776"/>
      <c r="Q495" s="442"/>
      <c r="R495" s="657"/>
      <c r="S495" s="658"/>
      <c r="T495" s="659"/>
      <c r="U495" s="657"/>
      <c r="V495" s="658"/>
      <c r="W495" s="659"/>
      <c r="X495" s="446"/>
      <c r="Y495" s="363"/>
      <c r="Z495" s="363"/>
      <c r="AA495" s="363"/>
      <c r="AB495" s="363"/>
      <c r="AC495" s="363"/>
      <c r="AD495" s="363"/>
      <c r="AE495" s="363"/>
      <c r="AF495" s="363"/>
      <c r="AG495" s="363"/>
      <c r="AH495" s="363"/>
      <c r="AI495" s="363"/>
      <c r="AJ495" s="363"/>
      <c r="AK495" s="363"/>
    </row>
    <row r="496" spans="1:37" ht="13.5" customHeight="1">
      <c r="A496" s="5"/>
      <c r="B496" s="542" t="s">
        <v>8</v>
      </c>
      <c r="C496" s="546">
        <f>C494+1</f>
        <v>40328</v>
      </c>
      <c r="D496" s="635">
        <v>21</v>
      </c>
      <c r="E496" s="635"/>
      <c r="F496" s="735"/>
      <c r="G496" s="636">
        <v>90</v>
      </c>
      <c r="H496" s="637"/>
      <c r="I496" s="759"/>
      <c r="J496" s="644">
        <v>2</v>
      </c>
      <c r="K496" s="649"/>
      <c r="L496" s="759"/>
      <c r="M496" s="577"/>
      <c r="N496" s="437"/>
      <c r="O496" s="464"/>
      <c r="P496" s="775"/>
      <c r="Q496" s="438" t="s">
        <v>505</v>
      </c>
      <c r="R496" s="652"/>
      <c r="S496" s="568"/>
      <c r="T496" s="653"/>
      <c r="U496" s="652"/>
      <c r="V496" s="660"/>
      <c r="W496" s="653"/>
      <c r="X496" s="446"/>
      <c r="Y496" s="363"/>
      <c r="Z496" s="363"/>
      <c r="AA496" s="363"/>
      <c r="AB496" s="363"/>
      <c r="AC496" s="363"/>
      <c r="AD496" s="363"/>
      <c r="AE496" s="363"/>
      <c r="AF496" s="363"/>
      <c r="AG496" s="363"/>
      <c r="AH496" s="363"/>
      <c r="AI496" s="363"/>
      <c r="AJ496" s="363"/>
      <c r="AK496" s="363"/>
    </row>
    <row r="497" spans="1:37" ht="13.5" customHeight="1">
      <c r="A497" s="4" t="s">
        <v>32</v>
      </c>
      <c r="B497" s="542"/>
      <c r="C497" s="546"/>
      <c r="D497" s="568"/>
      <c r="E497" s="568"/>
      <c r="F497" s="736"/>
      <c r="G497" s="457"/>
      <c r="H497" s="456"/>
      <c r="I497" s="760"/>
      <c r="J497" s="650"/>
      <c r="K497" s="651"/>
      <c r="L497" s="760"/>
      <c r="M497" s="592"/>
      <c r="N497" s="458"/>
      <c r="O497" s="573"/>
      <c r="P497" s="778"/>
      <c r="Q497" s="442"/>
      <c r="R497" s="652"/>
      <c r="S497" s="568"/>
      <c r="T497" s="653"/>
      <c r="U497" s="652"/>
      <c r="V497" s="568"/>
      <c r="W497" s="653"/>
      <c r="X497" s="5"/>
      <c r="Y497" s="363"/>
      <c r="Z497" s="363"/>
      <c r="AA497" s="363"/>
      <c r="AB497" s="363"/>
      <c r="AC497" s="363"/>
      <c r="AD497" s="363"/>
      <c r="AE497" s="363"/>
      <c r="AF497" s="363"/>
      <c r="AG497" s="363"/>
      <c r="AH497" s="363"/>
      <c r="AI497" s="363"/>
      <c r="AJ497" s="363"/>
      <c r="AK497" s="363"/>
    </row>
    <row r="498" spans="1:37" s="2" customFormat="1" ht="13.5" customHeight="1">
      <c r="A498" s="469">
        <f>+jaarplan!M34</f>
        <v>16.80952380952381</v>
      </c>
      <c r="B498" s="552"/>
      <c r="C498" s="553" t="s">
        <v>10</v>
      </c>
      <c r="D498" s="326">
        <f>+jaarplan!F34</f>
        <v>48</v>
      </c>
      <c r="E498" s="327"/>
      <c r="F498" s="737"/>
      <c r="G498" s="328">
        <f>+jaarplan!H34</f>
        <v>286</v>
      </c>
      <c r="H498" s="326"/>
      <c r="I498" s="761"/>
      <c r="J498" s="631">
        <f>+jaarplan!K34</f>
        <v>9.5</v>
      </c>
      <c r="K498" s="329"/>
      <c r="L498" s="761"/>
      <c r="M498" s="632"/>
      <c r="N498" s="330"/>
      <c r="O498" s="329"/>
      <c r="P498" s="779"/>
      <c r="Q498" s="331"/>
      <c r="R498" s="470"/>
      <c r="S498" s="471"/>
      <c r="T498" s="472"/>
      <c r="U498" s="470"/>
      <c r="V498" s="471"/>
      <c r="W498" s="472"/>
      <c r="X498" s="351" t="str">
        <f>+jaarplan!W34</f>
        <v>3x</v>
      </c>
      <c r="Y498" s="351">
        <f>+jaarplan!X34</f>
        <v>5</v>
      </c>
      <c r="Z498" s="351" t="str">
        <f>+jaarplan!Y34</f>
        <v>3x</v>
      </c>
      <c r="AA498" s="351">
        <f>+jaarplan!Z34</f>
        <v>0</v>
      </c>
      <c r="AB498" s="402"/>
      <c r="AC498" s="402"/>
      <c r="AD498" s="402"/>
      <c r="AE498" s="402"/>
      <c r="AF498" s="402"/>
      <c r="AG498" s="402"/>
      <c r="AH498" s="402"/>
      <c r="AI498" s="402"/>
      <c r="AJ498" s="402"/>
      <c r="AK498" s="402"/>
    </row>
    <row r="499" spans="1:37" s="2" customFormat="1" ht="13.5" customHeight="1">
      <c r="A499" s="595">
        <f>+F499+I499+L499+P499</f>
        <v>0</v>
      </c>
      <c r="B499" s="544"/>
      <c r="C499" s="553" t="s">
        <v>30</v>
      </c>
      <c r="D499" s="334">
        <f>+SUM(D484:D497)</f>
        <v>48</v>
      </c>
      <c r="E499" s="333"/>
      <c r="F499" s="738">
        <f>+SUM(F484:F497)</f>
        <v>0</v>
      </c>
      <c r="G499" s="334">
        <f>+SUM(G484:G497)</f>
        <v>382</v>
      </c>
      <c r="H499" s="332"/>
      <c r="I499" s="596">
        <f>+SUM(I484:I497)</f>
        <v>0</v>
      </c>
      <c r="J499" s="335">
        <f>+SUM(J484:J497)</f>
        <v>9.5</v>
      </c>
      <c r="K499" s="572"/>
      <c r="L499" s="596">
        <f>+SUM(L484:L497)</f>
        <v>0</v>
      </c>
      <c r="M499" s="334">
        <f>SUM(M484:M497)</f>
        <v>0</v>
      </c>
      <c r="N499" s="35"/>
      <c r="O499" s="572"/>
      <c r="P499" s="774">
        <f>+SUM(P484:P497)</f>
        <v>0</v>
      </c>
      <c r="Q499" s="336"/>
      <c r="R499" s="473">
        <f aca="true" t="shared" si="29" ref="R499:W499">IF(ISERROR(AVERAGE(R484:R497)),0,AVERAGE(R484:R497))</f>
        <v>0</v>
      </c>
      <c r="S499" s="474">
        <f t="shared" si="29"/>
        <v>0</v>
      </c>
      <c r="T499" s="475">
        <f t="shared" si="29"/>
        <v>0</v>
      </c>
      <c r="U499" s="473">
        <f t="shared" si="29"/>
        <v>0</v>
      </c>
      <c r="V499" s="515">
        <f t="shared" si="29"/>
        <v>0</v>
      </c>
      <c r="W499" s="514">
        <f t="shared" si="29"/>
        <v>0</v>
      </c>
      <c r="X499" s="344"/>
      <c r="Y499" s="402"/>
      <c r="Z499" s="402"/>
      <c r="AA499" s="402"/>
      <c r="AB499" s="402"/>
      <c r="AC499" s="402"/>
      <c r="AD499" s="402"/>
      <c r="AE499" s="402"/>
      <c r="AF499" s="402"/>
      <c r="AG499" s="402"/>
      <c r="AH499" s="402"/>
      <c r="AI499" s="402"/>
      <c r="AJ499" s="402"/>
      <c r="AK499" s="402"/>
    </row>
    <row r="500" spans="1:37" ht="13.5" customHeight="1">
      <c r="A500" s="4">
        <f>+A484+1</f>
        <v>32</v>
      </c>
      <c r="B500" s="542" t="s">
        <v>2</v>
      </c>
      <c r="C500" s="543">
        <f>C496+1</f>
        <v>40329</v>
      </c>
      <c r="D500" s="634"/>
      <c r="E500" s="634"/>
      <c r="F500" s="734"/>
      <c r="G500" s="636"/>
      <c r="H500" s="637"/>
      <c r="I500" s="757"/>
      <c r="J500" s="644"/>
      <c r="K500" s="645"/>
      <c r="L500" s="757"/>
      <c r="M500" s="577"/>
      <c r="N500" s="437"/>
      <c r="O500" s="464"/>
      <c r="P500" s="775"/>
      <c r="Q500" s="438"/>
      <c r="R500" s="347"/>
      <c r="S500" s="346"/>
      <c r="T500" s="349"/>
      <c r="U500" s="347"/>
      <c r="V500" s="346"/>
      <c r="W500" s="349"/>
      <c r="X500" s="446"/>
      <c r="Y500" s="363"/>
      <c r="Z500" s="363"/>
      <c r="AA500" s="363"/>
      <c r="AB500" s="363"/>
      <c r="AC500" s="363"/>
      <c r="AD500" s="363"/>
      <c r="AE500" s="363"/>
      <c r="AF500" s="363"/>
      <c r="AG500" s="363"/>
      <c r="AH500" s="363"/>
      <c r="AI500" s="363"/>
      <c r="AJ500" s="363"/>
      <c r="AK500" s="363"/>
    </row>
    <row r="501" spans="1:37" ht="13.5" customHeight="1">
      <c r="A501" s="4"/>
      <c r="B501" s="544"/>
      <c r="C501" s="545"/>
      <c r="D501" s="594"/>
      <c r="E501" s="594"/>
      <c r="F501" s="731"/>
      <c r="G501" s="638">
        <v>30</v>
      </c>
      <c r="H501" s="639"/>
      <c r="I501" s="758"/>
      <c r="J501" s="646">
        <v>4</v>
      </c>
      <c r="K501" s="647"/>
      <c r="L501" s="758"/>
      <c r="M501" s="582"/>
      <c r="N501" s="441"/>
      <c r="O501" s="465"/>
      <c r="P501" s="776"/>
      <c r="Q501" s="442"/>
      <c r="R501" s="652"/>
      <c r="S501" s="568"/>
      <c r="T501" s="653"/>
      <c r="U501" s="652"/>
      <c r="V501" s="568"/>
      <c r="W501" s="653"/>
      <c r="X501" s="446"/>
      <c r="Y501" s="363"/>
      <c r="Z501" s="363"/>
      <c r="AA501" s="363"/>
      <c r="AB501" s="363"/>
      <c r="AC501" s="363"/>
      <c r="AD501" s="363"/>
      <c r="AE501" s="363"/>
      <c r="AF501" s="363"/>
      <c r="AG501" s="363"/>
      <c r="AH501" s="363"/>
      <c r="AI501" s="363"/>
      <c r="AJ501" s="363"/>
      <c r="AK501" s="363"/>
    </row>
    <row r="502" spans="1:37" ht="13.5" customHeight="1">
      <c r="A502" s="5"/>
      <c r="B502" s="542" t="s">
        <v>3</v>
      </c>
      <c r="C502" s="546">
        <f>C500+1</f>
        <v>40330</v>
      </c>
      <c r="D502" s="634"/>
      <c r="E502" s="634"/>
      <c r="F502" s="734"/>
      <c r="G502" s="636"/>
      <c r="H502" s="637"/>
      <c r="I502" s="757"/>
      <c r="J502" s="648"/>
      <c r="K502" s="645"/>
      <c r="L502" s="757"/>
      <c r="M502" s="584"/>
      <c r="N502" s="437"/>
      <c r="O502" s="464"/>
      <c r="P502" s="777"/>
      <c r="Q502" s="438"/>
      <c r="R502" s="654"/>
      <c r="S502" s="655"/>
      <c r="T502" s="656"/>
      <c r="U502" s="654"/>
      <c r="V502" s="655"/>
      <c r="W502" s="656"/>
      <c r="X502" s="446"/>
      <c r="Y502" s="363"/>
      <c r="Z502" s="363"/>
      <c r="AA502" s="363"/>
      <c r="AB502" s="363"/>
      <c r="AC502" s="363"/>
      <c r="AD502" s="363"/>
      <c r="AE502" s="363"/>
      <c r="AF502" s="363"/>
      <c r="AG502" s="363"/>
      <c r="AH502" s="363"/>
      <c r="AI502" s="363"/>
      <c r="AJ502" s="363"/>
      <c r="AK502" s="363"/>
    </row>
    <row r="503" spans="1:37" ht="13.5" customHeight="1">
      <c r="A503" s="5" t="s">
        <v>31</v>
      </c>
      <c r="B503" s="544"/>
      <c r="C503" s="547"/>
      <c r="D503" s="594">
        <v>12</v>
      </c>
      <c r="E503" s="594"/>
      <c r="F503" s="731"/>
      <c r="G503" s="638"/>
      <c r="H503" s="639"/>
      <c r="I503" s="758"/>
      <c r="J503" s="646"/>
      <c r="K503" s="647"/>
      <c r="L503" s="758"/>
      <c r="M503" s="582"/>
      <c r="N503" s="441"/>
      <c r="O503" s="465"/>
      <c r="P503" s="776"/>
      <c r="Q503" s="442"/>
      <c r="R503" s="657"/>
      <c r="S503" s="658"/>
      <c r="T503" s="659"/>
      <c r="U503" s="657"/>
      <c r="V503" s="658"/>
      <c r="W503" s="659"/>
      <c r="X503" s="446"/>
      <c r="Y503" s="363"/>
      <c r="Z503" s="363"/>
      <c r="AA503" s="363"/>
      <c r="AB503" s="363"/>
      <c r="AC503" s="363"/>
      <c r="AD503" s="363"/>
      <c r="AE503" s="363"/>
      <c r="AF503" s="363"/>
      <c r="AG503" s="363"/>
      <c r="AH503" s="363"/>
      <c r="AI503" s="363"/>
      <c r="AJ503" s="363"/>
      <c r="AK503" s="363"/>
    </row>
    <row r="504" spans="1:37" ht="13.5" customHeight="1">
      <c r="A504" s="5"/>
      <c r="B504" s="542" t="s">
        <v>4</v>
      </c>
      <c r="C504" s="546">
        <f>C502+1</f>
        <v>40331</v>
      </c>
      <c r="D504" s="634">
        <v>5</v>
      </c>
      <c r="E504" s="634"/>
      <c r="F504" s="734"/>
      <c r="G504" s="636"/>
      <c r="H504" s="637"/>
      <c r="I504" s="757"/>
      <c r="J504" s="648"/>
      <c r="K504" s="645"/>
      <c r="L504" s="757"/>
      <c r="M504" s="584"/>
      <c r="N504" s="437"/>
      <c r="O504" s="464"/>
      <c r="P504" s="777"/>
      <c r="Q504" s="438" t="s">
        <v>465</v>
      </c>
      <c r="R504" s="652"/>
      <c r="S504" s="568"/>
      <c r="T504" s="653"/>
      <c r="U504" s="652"/>
      <c r="V504" s="568"/>
      <c r="W504" s="653"/>
      <c r="X504" s="446"/>
      <c r="Y504" s="363"/>
      <c r="Z504" s="363"/>
      <c r="AA504" s="363"/>
      <c r="AB504" s="363"/>
      <c r="AC504" s="363"/>
      <c r="AD504" s="363"/>
      <c r="AE504" s="363"/>
      <c r="AF504" s="363"/>
      <c r="AG504" s="363"/>
      <c r="AH504" s="363"/>
      <c r="AI504" s="363"/>
      <c r="AJ504" s="363"/>
      <c r="AK504" s="363"/>
    </row>
    <row r="505" spans="1:37" ht="13.5" customHeight="1">
      <c r="A505" s="5"/>
      <c r="B505" s="544"/>
      <c r="C505" s="547"/>
      <c r="D505" s="594"/>
      <c r="E505" s="594"/>
      <c r="F505" s="731"/>
      <c r="G505" s="638"/>
      <c r="H505" s="639"/>
      <c r="I505" s="758"/>
      <c r="J505" s="646"/>
      <c r="K505" s="647"/>
      <c r="L505" s="758"/>
      <c r="M505" s="582"/>
      <c r="N505" s="441"/>
      <c r="O505" s="465"/>
      <c r="P505" s="776"/>
      <c r="Q505" s="442"/>
      <c r="R505" s="652"/>
      <c r="S505" s="568"/>
      <c r="T505" s="653"/>
      <c r="U505" s="652"/>
      <c r="V505" s="568"/>
      <c r="W505" s="653"/>
      <c r="X505" s="446"/>
      <c r="Y505" s="363"/>
      <c r="Z505" s="363"/>
      <c r="AA505" s="363"/>
      <c r="AB505" s="363"/>
      <c r="AC505" s="363"/>
      <c r="AD505" s="363"/>
      <c r="AE505" s="363"/>
      <c r="AF505" s="363"/>
      <c r="AG505" s="363"/>
      <c r="AH505" s="363"/>
      <c r="AI505" s="363"/>
      <c r="AJ505" s="363"/>
      <c r="AK505" s="363"/>
    </row>
    <row r="506" spans="1:37" ht="13.5" customHeight="1">
      <c r="A506" s="5"/>
      <c r="B506" s="542" t="s">
        <v>5</v>
      </c>
      <c r="C506" s="546">
        <f>C504+1</f>
        <v>40332</v>
      </c>
      <c r="D506" s="634"/>
      <c r="E506" s="634"/>
      <c r="F506" s="734"/>
      <c r="G506" s="636">
        <v>80</v>
      </c>
      <c r="H506" s="637"/>
      <c r="I506" s="757"/>
      <c r="J506" s="648"/>
      <c r="K506" s="645"/>
      <c r="L506" s="757"/>
      <c r="M506" s="584"/>
      <c r="N506" s="437"/>
      <c r="O506" s="464"/>
      <c r="P506" s="777"/>
      <c r="Q506" s="438" t="s">
        <v>465</v>
      </c>
      <c r="R506" s="654"/>
      <c r="S506" s="655"/>
      <c r="T506" s="656"/>
      <c r="U506" s="654"/>
      <c r="V506" s="655"/>
      <c r="W506" s="656"/>
      <c r="X506" s="446"/>
      <c r="Y506" s="363"/>
      <c r="Z506" s="363"/>
      <c r="AA506" s="363"/>
      <c r="AB506" s="363"/>
      <c r="AC506" s="363"/>
      <c r="AD506" s="363"/>
      <c r="AE506" s="363"/>
      <c r="AF506" s="363"/>
      <c r="AG506" s="363"/>
      <c r="AH506" s="363"/>
      <c r="AI506" s="363"/>
      <c r="AJ506" s="363"/>
      <c r="AK506" s="363"/>
    </row>
    <row r="507" spans="1:37" ht="13.5" customHeight="1">
      <c r="A507" s="5" t="str">
        <f>+jaarplan!E35</f>
        <v>taper</v>
      </c>
      <c r="B507" s="544"/>
      <c r="C507" s="547"/>
      <c r="D507" s="594"/>
      <c r="E507" s="594"/>
      <c r="F507" s="731"/>
      <c r="G507" s="638"/>
      <c r="H507" s="639"/>
      <c r="I507" s="758"/>
      <c r="J507" s="646"/>
      <c r="K507" s="647"/>
      <c r="L507" s="758"/>
      <c r="M507" s="582"/>
      <c r="N507" s="441"/>
      <c r="O507" s="465"/>
      <c r="P507" s="776"/>
      <c r="Q507" s="442"/>
      <c r="R507" s="657"/>
      <c r="S507" s="658"/>
      <c r="T507" s="659"/>
      <c r="U507" s="657"/>
      <c r="V507" s="658"/>
      <c r="W507" s="659"/>
      <c r="X507" s="446"/>
      <c r="Y507" s="363"/>
      <c r="Z507" s="363"/>
      <c r="AA507" s="363"/>
      <c r="AB507" s="363"/>
      <c r="AC507" s="363"/>
      <c r="AD507" s="363"/>
      <c r="AE507" s="363"/>
      <c r="AF507" s="363"/>
      <c r="AG507" s="363"/>
      <c r="AH507" s="363"/>
      <c r="AI507" s="363"/>
      <c r="AJ507" s="363"/>
      <c r="AK507" s="363"/>
    </row>
    <row r="508" spans="1:37" ht="13.5" customHeight="1">
      <c r="A508" s="5"/>
      <c r="B508" s="542" t="s">
        <v>6</v>
      </c>
      <c r="C508" s="546">
        <f>C506+1</f>
        <v>40333</v>
      </c>
      <c r="D508" s="634"/>
      <c r="E508" s="634"/>
      <c r="F508" s="734"/>
      <c r="G508" s="636">
        <v>80</v>
      </c>
      <c r="H508" s="637"/>
      <c r="I508" s="757"/>
      <c r="J508" s="648"/>
      <c r="K508" s="645"/>
      <c r="L508" s="757"/>
      <c r="M508" s="584"/>
      <c r="N508" s="437"/>
      <c r="O508" s="464"/>
      <c r="P508" s="777"/>
      <c r="Q508" s="438" t="s">
        <v>465</v>
      </c>
      <c r="R508" s="652"/>
      <c r="S508" s="568"/>
      <c r="T508" s="653"/>
      <c r="U508" s="652"/>
      <c r="V508" s="568"/>
      <c r="W508" s="653"/>
      <c r="X508" s="446"/>
      <c r="Y508" s="363"/>
      <c r="Z508" s="363"/>
      <c r="AA508" s="363"/>
      <c r="AB508" s="363"/>
      <c r="AC508" s="363"/>
      <c r="AD508" s="363"/>
      <c r="AE508" s="363"/>
      <c r="AF508" s="363"/>
      <c r="AG508" s="363"/>
      <c r="AH508" s="363"/>
      <c r="AI508" s="363"/>
      <c r="AJ508" s="363"/>
      <c r="AK508" s="363"/>
    </row>
    <row r="509" spans="1:37" ht="13.5" customHeight="1">
      <c r="A509" s="5"/>
      <c r="B509" s="544"/>
      <c r="C509" s="547"/>
      <c r="D509" s="594"/>
      <c r="E509" s="594"/>
      <c r="F509" s="731"/>
      <c r="G509" s="638"/>
      <c r="H509" s="639"/>
      <c r="I509" s="758"/>
      <c r="J509" s="646">
        <v>1</v>
      </c>
      <c r="K509" s="647"/>
      <c r="L509" s="758"/>
      <c r="M509" s="582"/>
      <c r="N509" s="441"/>
      <c r="O509" s="465"/>
      <c r="P509" s="776"/>
      <c r="Q509" s="442"/>
      <c r="R509" s="652"/>
      <c r="S509" s="568"/>
      <c r="T509" s="653"/>
      <c r="U509" s="652"/>
      <c r="V509" s="568"/>
      <c r="W509" s="653"/>
      <c r="X509" s="446"/>
      <c r="Y509" s="363"/>
      <c r="Z509" s="363"/>
      <c r="AA509" s="363"/>
      <c r="AB509" s="363"/>
      <c r="AC509" s="363"/>
      <c r="AD509" s="363"/>
      <c r="AE509" s="363"/>
      <c r="AF509" s="363"/>
      <c r="AG509" s="363"/>
      <c r="AH509" s="363"/>
      <c r="AI509" s="363"/>
      <c r="AJ509" s="363"/>
      <c r="AK509" s="363"/>
    </row>
    <row r="510" spans="1:37" ht="13.5" customHeight="1">
      <c r="A510" s="7"/>
      <c r="B510" s="542" t="s">
        <v>7</v>
      </c>
      <c r="C510" s="546">
        <f>C508+1</f>
        <v>40334</v>
      </c>
      <c r="D510" s="634"/>
      <c r="E510" s="634"/>
      <c r="F510" s="734"/>
      <c r="G510" s="640">
        <v>50</v>
      </c>
      <c r="H510" s="641"/>
      <c r="I510" s="757"/>
      <c r="J510" s="648"/>
      <c r="K510" s="645"/>
      <c r="L510" s="757"/>
      <c r="M510" s="584"/>
      <c r="N510" s="437"/>
      <c r="O510" s="464"/>
      <c r="P510" s="777"/>
      <c r="Q510" s="438"/>
      <c r="R510" s="654"/>
      <c r="S510" s="655"/>
      <c r="T510" s="656"/>
      <c r="U510" s="654"/>
      <c r="V510" s="655"/>
      <c r="W510" s="656"/>
      <c r="X510" s="446"/>
      <c r="Y510" s="363"/>
      <c r="Z510" s="363"/>
      <c r="AA510" s="363"/>
      <c r="AB510" s="363"/>
      <c r="AC510" s="363"/>
      <c r="AD510" s="363"/>
      <c r="AE510" s="363"/>
      <c r="AF510" s="363"/>
      <c r="AG510" s="363"/>
      <c r="AH510" s="363"/>
      <c r="AI510" s="363"/>
      <c r="AJ510" s="363"/>
      <c r="AK510" s="363"/>
    </row>
    <row r="511" spans="1:37" ht="13.5" customHeight="1">
      <c r="A511" s="7"/>
      <c r="B511" s="544"/>
      <c r="C511" s="547"/>
      <c r="D511" s="594"/>
      <c r="E511" s="594"/>
      <c r="F511" s="731"/>
      <c r="G511" s="642"/>
      <c r="H511" s="643"/>
      <c r="I511" s="758"/>
      <c r="J511" s="646"/>
      <c r="K511" s="647"/>
      <c r="L511" s="758"/>
      <c r="M511" s="582"/>
      <c r="N511" s="441"/>
      <c r="O511" s="465"/>
      <c r="P511" s="776"/>
      <c r="Q511" s="442"/>
      <c r="R511" s="657"/>
      <c r="S511" s="658"/>
      <c r="T511" s="659"/>
      <c r="U511" s="657"/>
      <c r="V511" s="658"/>
      <c r="W511" s="659"/>
      <c r="X511" s="446"/>
      <c r="Y511" s="363"/>
      <c r="Z511" s="363"/>
      <c r="AA511" s="363"/>
      <c r="AB511" s="363"/>
      <c r="AC511" s="363"/>
      <c r="AD511" s="363"/>
      <c r="AE511" s="363"/>
      <c r="AF511" s="363"/>
      <c r="AG511" s="363"/>
      <c r="AH511" s="363"/>
      <c r="AI511" s="363"/>
      <c r="AJ511" s="363"/>
      <c r="AK511" s="363"/>
    </row>
    <row r="512" spans="1:37" ht="13.5" customHeight="1">
      <c r="A512" s="5"/>
      <c r="B512" s="542" t="s">
        <v>8</v>
      </c>
      <c r="C512" s="546">
        <f>C510+1</f>
        <v>40335</v>
      </c>
      <c r="D512" s="635">
        <v>21</v>
      </c>
      <c r="E512" s="635"/>
      <c r="F512" s="735"/>
      <c r="G512" s="636">
        <v>90</v>
      </c>
      <c r="H512" s="637"/>
      <c r="I512" s="759"/>
      <c r="J512" s="644">
        <v>2</v>
      </c>
      <c r="K512" s="649"/>
      <c r="L512" s="759"/>
      <c r="M512" s="577"/>
      <c r="N512" s="437"/>
      <c r="O512" s="464"/>
      <c r="P512" s="775"/>
      <c r="Q512" s="438" t="s">
        <v>466</v>
      </c>
      <c r="R512" s="652"/>
      <c r="S512" s="568"/>
      <c r="T512" s="653"/>
      <c r="U512" s="652"/>
      <c r="V512" s="660"/>
      <c r="W512" s="653"/>
      <c r="X512" s="446"/>
      <c r="Y512" s="363"/>
      <c r="Z512" s="363"/>
      <c r="AA512" s="363"/>
      <c r="AB512" s="363"/>
      <c r="AC512" s="363"/>
      <c r="AD512" s="363"/>
      <c r="AE512" s="363"/>
      <c r="AF512" s="363"/>
      <c r="AG512" s="363"/>
      <c r="AH512" s="363"/>
      <c r="AI512" s="363"/>
      <c r="AJ512" s="363"/>
      <c r="AK512" s="363"/>
    </row>
    <row r="513" spans="1:37" ht="13.5" customHeight="1">
      <c r="A513" s="4" t="s">
        <v>32</v>
      </c>
      <c r="B513" s="542"/>
      <c r="C513" s="546"/>
      <c r="D513" s="568"/>
      <c r="E513" s="568"/>
      <c r="F513" s="736"/>
      <c r="G513" s="457"/>
      <c r="H513" s="456"/>
      <c r="I513" s="760"/>
      <c r="J513" s="650"/>
      <c r="K513" s="651"/>
      <c r="L513" s="760"/>
      <c r="M513" s="592"/>
      <c r="N513" s="458"/>
      <c r="O513" s="573"/>
      <c r="P513" s="778"/>
      <c r="Q513" s="442"/>
      <c r="R513" s="652"/>
      <c r="S513" s="568"/>
      <c r="T513" s="653"/>
      <c r="U513" s="652"/>
      <c r="V513" s="568"/>
      <c r="W513" s="653"/>
      <c r="X513" s="446"/>
      <c r="Y513" s="363"/>
      <c r="Z513" s="363"/>
      <c r="AA513" s="363"/>
      <c r="AB513" s="363"/>
      <c r="AC513" s="363"/>
      <c r="AD513" s="363"/>
      <c r="AE513" s="363"/>
      <c r="AF513" s="363"/>
      <c r="AG513" s="363"/>
      <c r="AH513" s="363"/>
      <c r="AI513" s="363"/>
      <c r="AJ513" s="363"/>
      <c r="AK513" s="363"/>
    </row>
    <row r="514" spans="1:37" s="2" customFormat="1" ht="13.5" customHeight="1">
      <c r="A514" s="469">
        <f>+jaarplan!M35</f>
        <v>16.833333333333332</v>
      </c>
      <c r="B514" s="552"/>
      <c r="C514" s="553" t="s">
        <v>10</v>
      </c>
      <c r="D514" s="326">
        <f>+jaarplan!F35</f>
        <v>38</v>
      </c>
      <c r="E514" s="327"/>
      <c r="F514" s="737"/>
      <c r="G514" s="328">
        <f>+jaarplan!H35</f>
        <v>330</v>
      </c>
      <c r="H514" s="326"/>
      <c r="I514" s="761"/>
      <c r="J514" s="631">
        <f>+jaarplan!K35</f>
        <v>7</v>
      </c>
      <c r="K514" s="329"/>
      <c r="L514" s="761"/>
      <c r="M514" s="632"/>
      <c r="N514" s="330"/>
      <c r="O514" s="329"/>
      <c r="P514" s="779"/>
      <c r="Q514" s="331"/>
      <c r="R514" s="470"/>
      <c r="S514" s="471"/>
      <c r="T514" s="472"/>
      <c r="U514" s="470"/>
      <c r="V514" s="471"/>
      <c r="W514" s="472"/>
      <c r="X514" s="351" t="str">
        <f>+jaarplan!W35</f>
        <v>3x</v>
      </c>
      <c r="Y514" s="351">
        <f>+jaarplan!X35</f>
        <v>2</v>
      </c>
      <c r="Z514" s="351" t="str">
        <f>+jaarplan!Y35</f>
        <v>3x</v>
      </c>
      <c r="AA514" s="351">
        <f>+jaarplan!Z35</f>
        <v>0</v>
      </c>
      <c r="AB514" s="402"/>
      <c r="AC514" s="402"/>
      <c r="AD514" s="402"/>
      <c r="AE514" s="402"/>
      <c r="AF514" s="402"/>
      <c r="AG514" s="402"/>
      <c r="AH514" s="402"/>
      <c r="AI514" s="402"/>
      <c r="AJ514" s="402"/>
      <c r="AK514" s="402"/>
    </row>
    <row r="515" spans="1:37" s="2" customFormat="1" ht="13.5" customHeight="1">
      <c r="A515" s="595">
        <f>+F515+I515+L515+P515</f>
        <v>0</v>
      </c>
      <c r="B515" s="544"/>
      <c r="C515" s="553" t="s">
        <v>30</v>
      </c>
      <c r="D515" s="334">
        <f>+SUM(D500:D513)</f>
        <v>38</v>
      </c>
      <c r="E515" s="333"/>
      <c r="F515" s="738">
        <f>+SUM(F500:F513)</f>
        <v>0</v>
      </c>
      <c r="G515" s="334">
        <f>+SUM(G500:G513)</f>
        <v>330</v>
      </c>
      <c r="H515" s="332"/>
      <c r="I515" s="596">
        <f>+SUM(I500:I513)</f>
        <v>0</v>
      </c>
      <c r="J515" s="335">
        <f>+SUM(J500:J513)</f>
        <v>7</v>
      </c>
      <c r="K515" s="572"/>
      <c r="L515" s="596">
        <f>+SUM(L500:L513)</f>
        <v>0</v>
      </c>
      <c r="M515" s="334">
        <f>SUM(M500:M513)</f>
        <v>0</v>
      </c>
      <c r="N515" s="35"/>
      <c r="O515" s="572"/>
      <c r="P515" s="774">
        <f>+SUM(P500:P513)</f>
        <v>0</v>
      </c>
      <c r="Q515" s="336"/>
      <c r="R515" s="473">
        <f aca="true" t="shared" si="30" ref="R515:W515">IF(ISERROR(AVERAGE(R500:R513)),0,AVERAGE(R500:R513))</f>
        <v>0</v>
      </c>
      <c r="S515" s="474">
        <f t="shared" si="30"/>
        <v>0</v>
      </c>
      <c r="T515" s="475">
        <f t="shared" si="30"/>
        <v>0</v>
      </c>
      <c r="U515" s="473">
        <f t="shared" si="30"/>
        <v>0</v>
      </c>
      <c r="V515" s="515">
        <f t="shared" si="30"/>
        <v>0</v>
      </c>
      <c r="W515" s="514">
        <f t="shared" si="30"/>
        <v>0</v>
      </c>
      <c r="X515" s="1"/>
      <c r="Y515" s="402"/>
      <c r="Z515" s="402"/>
      <c r="AA515" s="402"/>
      <c r="AB515" s="402"/>
      <c r="AC515" s="402"/>
      <c r="AD515" s="402"/>
      <c r="AE515" s="402"/>
      <c r="AF515" s="402"/>
      <c r="AG515" s="402"/>
      <c r="AH515" s="402"/>
      <c r="AI515" s="402"/>
      <c r="AJ515" s="402"/>
      <c r="AK515" s="402"/>
    </row>
    <row r="516" spans="1:37" ht="13.5" customHeight="1">
      <c r="A516" s="4">
        <f>+A500+1</f>
        <v>33</v>
      </c>
      <c r="B516" s="542" t="s">
        <v>2</v>
      </c>
      <c r="C516" s="543">
        <f>C512+1</f>
        <v>40336</v>
      </c>
      <c r="D516" s="634"/>
      <c r="E516" s="634"/>
      <c r="F516" s="734"/>
      <c r="G516" s="636">
        <v>30</v>
      </c>
      <c r="H516" s="637"/>
      <c r="I516" s="757"/>
      <c r="J516" s="644"/>
      <c r="K516" s="645"/>
      <c r="L516" s="757"/>
      <c r="M516" s="577"/>
      <c r="N516" s="437"/>
      <c r="O516" s="464"/>
      <c r="P516" s="775"/>
      <c r="Q516" s="438"/>
      <c r="R516" s="347"/>
      <c r="S516" s="346"/>
      <c r="T516" s="349"/>
      <c r="U516" s="347"/>
      <c r="V516" s="346"/>
      <c r="W516" s="349"/>
      <c r="X516" s="446"/>
      <c r="Y516" s="363"/>
      <c r="Z516" s="363"/>
      <c r="AA516" s="363"/>
      <c r="AB516" s="363"/>
      <c r="AC516" s="363"/>
      <c r="AD516" s="363"/>
      <c r="AE516" s="363"/>
      <c r="AF516" s="363"/>
      <c r="AG516" s="363"/>
      <c r="AH516" s="363"/>
      <c r="AI516" s="363"/>
      <c r="AJ516" s="363"/>
      <c r="AK516" s="363"/>
    </row>
    <row r="517" spans="1:37" ht="13.5" customHeight="1">
      <c r="A517" s="4"/>
      <c r="B517" s="544"/>
      <c r="C517" s="545"/>
      <c r="D517" s="594"/>
      <c r="E517" s="594"/>
      <c r="F517" s="731"/>
      <c r="G517" s="638"/>
      <c r="H517" s="639"/>
      <c r="I517" s="758"/>
      <c r="J517" s="646"/>
      <c r="K517" s="647"/>
      <c r="L517" s="758"/>
      <c r="M517" s="582"/>
      <c r="N517" s="441"/>
      <c r="O517" s="465"/>
      <c r="P517" s="776"/>
      <c r="Q517" s="442"/>
      <c r="R517" s="652"/>
      <c r="S517" s="568"/>
      <c r="T517" s="653"/>
      <c r="U517" s="652"/>
      <c r="V517" s="568"/>
      <c r="W517" s="653"/>
      <c r="X517" s="446"/>
      <c r="Y517" s="363"/>
      <c r="Z517" s="363"/>
      <c r="AA517" s="363"/>
      <c r="AB517" s="363"/>
      <c r="AC517" s="363"/>
      <c r="AD517" s="363"/>
      <c r="AE517" s="363"/>
      <c r="AF517" s="363"/>
      <c r="AG517" s="363"/>
      <c r="AH517" s="363"/>
      <c r="AI517" s="363"/>
      <c r="AJ517" s="363"/>
      <c r="AK517" s="363"/>
    </row>
    <row r="518" spans="1:37" ht="13.5" customHeight="1">
      <c r="A518" s="5"/>
      <c r="B518" s="542" t="s">
        <v>3</v>
      </c>
      <c r="C518" s="546">
        <f>C516+1</f>
        <v>40337</v>
      </c>
      <c r="D518" s="634"/>
      <c r="E518" s="634"/>
      <c r="F518" s="734"/>
      <c r="G518" s="636"/>
      <c r="H518" s="637"/>
      <c r="I518" s="757"/>
      <c r="J518" s="648"/>
      <c r="K518" s="645"/>
      <c r="L518" s="757"/>
      <c r="M518" s="584"/>
      <c r="N518" s="437"/>
      <c r="O518" s="464"/>
      <c r="P518" s="777"/>
      <c r="Q518" s="438"/>
      <c r="R518" s="654"/>
      <c r="S518" s="655"/>
      <c r="T518" s="656"/>
      <c r="U518" s="654"/>
      <c r="V518" s="655"/>
      <c r="W518" s="656"/>
      <c r="X518" s="446"/>
      <c r="Y518" s="363"/>
      <c r="Z518" s="363"/>
      <c r="AA518" s="363"/>
      <c r="AB518" s="363"/>
      <c r="AC518" s="363"/>
      <c r="AD518" s="363"/>
      <c r="AE518" s="363"/>
      <c r="AF518" s="363"/>
      <c r="AG518" s="363"/>
      <c r="AH518" s="363"/>
      <c r="AI518" s="363"/>
      <c r="AJ518" s="363"/>
      <c r="AK518" s="363"/>
    </row>
    <row r="519" spans="1:37" ht="13.5" customHeight="1">
      <c r="A519" s="5" t="s">
        <v>31</v>
      </c>
      <c r="B519" s="544"/>
      <c r="C519" s="547"/>
      <c r="D519" s="594"/>
      <c r="E519" s="594"/>
      <c r="F519" s="731"/>
      <c r="G519" s="638"/>
      <c r="H519" s="639"/>
      <c r="I519" s="758"/>
      <c r="J519" s="646"/>
      <c r="K519" s="647"/>
      <c r="L519" s="758"/>
      <c r="M519" s="582"/>
      <c r="N519" s="441"/>
      <c r="O519" s="465"/>
      <c r="P519" s="776"/>
      <c r="Q519" s="442"/>
      <c r="R519" s="657"/>
      <c r="S519" s="658"/>
      <c r="T519" s="659"/>
      <c r="U519" s="657"/>
      <c r="V519" s="658"/>
      <c r="W519" s="659"/>
      <c r="X519" s="446"/>
      <c r="Y519" s="363"/>
      <c r="Z519" s="363"/>
      <c r="AA519" s="363"/>
      <c r="AB519" s="363"/>
      <c r="AC519" s="363"/>
      <c r="AD519" s="363"/>
      <c r="AE519" s="363"/>
      <c r="AF519" s="363"/>
      <c r="AG519" s="363"/>
      <c r="AH519" s="363"/>
      <c r="AI519" s="363"/>
      <c r="AJ519" s="363"/>
      <c r="AK519" s="363"/>
    </row>
    <row r="520" spans="1:37" ht="13.5" customHeight="1">
      <c r="A520" s="5"/>
      <c r="B520" s="542" t="s">
        <v>4</v>
      </c>
      <c r="C520" s="546">
        <f>C518+1</f>
        <v>40338</v>
      </c>
      <c r="D520" s="634"/>
      <c r="E520" s="634"/>
      <c r="F520" s="734"/>
      <c r="G520" s="636">
        <v>60</v>
      </c>
      <c r="H520" s="637"/>
      <c r="I520" s="757"/>
      <c r="J520" s="648"/>
      <c r="K520" s="645"/>
      <c r="L520" s="757"/>
      <c r="M520" s="584"/>
      <c r="N520" s="437"/>
      <c r="O520" s="464"/>
      <c r="P520" s="777"/>
      <c r="Q520" s="438"/>
      <c r="R520" s="652"/>
      <c r="S520" s="568"/>
      <c r="T520" s="653"/>
      <c r="U520" s="652"/>
      <c r="V520" s="568"/>
      <c r="W520" s="653"/>
      <c r="X520" s="446"/>
      <c r="Y520" s="363"/>
      <c r="Z520" s="363"/>
      <c r="AA520" s="363"/>
      <c r="AB520" s="363"/>
      <c r="AC520" s="363"/>
      <c r="AD520" s="363"/>
      <c r="AE520" s="363"/>
      <c r="AF520" s="363"/>
      <c r="AG520" s="363"/>
      <c r="AH520" s="363"/>
      <c r="AI520" s="363"/>
      <c r="AJ520" s="363"/>
      <c r="AK520" s="363"/>
    </row>
    <row r="521" spans="1:37" ht="13.5" customHeight="1">
      <c r="A521" s="5"/>
      <c r="B521" s="544"/>
      <c r="C521" s="547"/>
      <c r="D521" s="594"/>
      <c r="E521" s="594"/>
      <c r="F521" s="731"/>
      <c r="G521" s="638"/>
      <c r="H521" s="639"/>
      <c r="I521" s="758"/>
      <c r="J521" s="646"/>
      <c r="K521" s="647"/>
      <c r="L521" s="758"/>
      <c r="M521" s="582"/>
      <c r="N521" s="441"/>
      <c r="O521" s="465"/>
      <c r="P521" s="776"/>
      <c r="Q521" s="442"/>
      <c r="R521" s="652"/>
      <c r="S521" s="568"/>
      <c r="T521" s="653"/>
      <c r="U521" s="652"/>
      <c r="V521" s="568"/>
      <c r="W521" s="653"/>
      <c r="X521" s="446"/>
      <c r="Y521" s="363"/>
      <c r="Z521" s="363"/>
      <c r="AA521" s="363"/>
      <c r="AB521" s="363"/>
      <c r="AC521" s="363"/>
      <c r="AD521" s="363"/>
      <c r="AE521" s="363"/>
      <c r="AF521" s="363"/>
      <c r="AG521" s="363"/>
      <c r="AH521" s="363"/>
      <c r="AI521" s="363"/>
      <c r="AJ521" s="363"/>
      <c r="AK521" s="363"/>
    </row>
    <row r="522" spans="1:37" ht="13.5" customHeight="1">
      <c r="A522" s="5"/>
      <c r="B522" s="542" t="s">
        <v>5</v>
      </c>
      <c r="C522" s="546">
        <f>C520+1</f>
        <v>40339</v>
      </c>
      <c r="D522" s="634"/>
      <c r="E522" s="634"/>
      <c r="F522" s="734"/>
      <c r="G522" s="636"/>
      <c r="H522" s="637"/>
      <c r="I522" s="757"/>
      <c r="J522" s="648"/>
      <c r="K522" s="645"/>
      <c r="L522" s="757"/>
      <c r="M522" s="584"/>
      <c r="N522" s="437"/>
      <c r="O522" s="464"/>
      <c r="P522" s="777"/>
      <c r="Q522" s="438"/>
      <c r="R522" s="654"/>
      <c r="S522" s="655"/>
      <c r="T522" s="656"/>
      <c r="U522" s="654"/>
      <c r="V522" s="655"/>
      <c r="W522" s="656"/>
      <c r="X522" s="446"/>
      <c r="Y522" s="363"/>
      <c r="Z522" s="363"/>
      <c r="AA522" s="363"/>
      <c r="AB522" s="363"/>
      <c r="AC522" s="363"/>
      <c r="AD522" s="363"/>
      <c r="AE522" s="363"/>
      <c r="AF522" s="363"/>
      <c r="AG522" s="363"/>
      <c r="AH522" s="363"/>
      <c r="AI522" s="363"/>
      <c r="AJ522" s="363"/>
      <c r="AK522" s="363"/>
    </row>
    <row r="523" spans="1:37" ht="13.5" customHeight="1">
      <c r="A523" s="5" t="str">
        <f>+jaarplan!E36</f>
        <v>rust-speed</v>
      </c>
      <c r="B523" s="548"/>
      <c r="C523" s="547"/>
      <c r="D523" s="594">
        <v>10</v>
      </c>
      <c r="E523" s="594"/>
      <c r="F523" s="731"/>
      <c r="G523" s="638"/>
      <c r="H523" s="639"/>
      <c r="I523" s="758"/>
      <c r="J523" s="646"/>
      <c r="K523" s="647"/>
      <c r="L523" s="758"/>
      <c r="M523" s="582"/>
      <c r="N523" s="441"/>
      <c r="O523" s="465"/>
      <c r="P523" s="776"/>
      <c r="Q523" s="442"/>
      <c r="R523" s="657"/>
      <c r="S523" s="658"/>
      <c r="T523" s="659"/>
      <c r="U523" s="657"/>
      <c r="V523" s="658"/>
      <c r="W523" s="659"/>
      <c r="X523" s="446"/>
      <c r="Y523" s="363"/>
      <c r="Z523" s="363"/>
      <c r="AA523" s="363"/>
      <c r="AB523" s="363"/>
      <c r="AC523" s="363"/>
      <c r="AD523" s="363"/>
      <c r="AE523" s="363"/>
      <c r="AF523" s="363"/>
      <c r="AG523" s="363"/>
      <c r="AH523" s="363"/>
      <c r="AI523" s="363"/>
      <c r="AJ523" s="363"/>
      <c r="AK523" s="363"/>
    </row>
    <row r="524" spans="1:37" ht="13.5" customHeight="1">
      <c r="A524" s="5"/>
      <c r="B524" s="542" t="s">
        <v>6</v>
      </c>
      <c r="C524" s="546">
        <f>C522+1</f>
        <v>40340</v>
      </c>
      <c r="D524" s="634"/>
      <c r="E524" s="634"/>
      <c r="F524" s="734"/>
      <c r="G524" s="636"/>
      <c r="H524" s="637"/>
      <c r="I524" s="757"/>
      <c r="J524" s="648">
        <v>3.5</v>
      </c>
      <c r="K524" s="645"/>
      <c r="L524" s="757"/>
      <c r="M524" s="584"/>
      <c r="N524" s="437"/>
      <c r="O524" s="464"/>
      <c r="P524" s="777"/>
      <c r="Q524" s="438"/>
      <c r="R524" s="652"/>
      <c r="S524" s="568"/>
      <c r="T524" s="653"/>
      <c r="U524" s="652"/>
      <c r="V524" s="568"/>
      <c r="W524" s="653"/>
      <c r="X524" s="446"/>
      <c r="Y524" s="363"/>
      <c r="Z524" s="363"/>
      <c r="AA524" s="363"/>
      <c r="AB524" s="363"/>
      <c r="AC524" s="363"/>
      <c r="AD524" s="363"/>
      <c r="AE524" s="363"/>
      <c r="AF524" s="363"/>
      <c r="AG524" s="363"/>
      <c r="AH524" s="363"/>
      <c r="AI524" s="363"/>
      <c r="AJ524" s="363"/>
      <c r="AK524" s="363"/>
    </row>
    <row r="525" spans="1:37" ht="13.5" customHeight="1">
      <c r="A525" s="5"/>
      <c r="B525" s="544"/>
      <c r="C525" s="547"/>
      <c r="D525" s="594"/>
      <c r="E525" s="594"/>
      <c r="F525" s="731"/>
      <c r="G525" s="638"/>
      <c r="H525" s="639"/>
      <c r="I525" s="758"/>
      <c r="J525" s="646"/>
      <c r="K525" s="647"/>
      <c r="L525" s="758"/>
      <c r="M525" s="582"/>
      <c r="N525" s="441"/>
      <c r="O525" s="465"/>
      <c r="P525" s="776"/>
      <c r="Q525" s="442"/>
      <c r="R525" s="652"/>
      <c r="S525" s="568"/>
      <c r="T525" s="653"/>
      <c r="U525" s="652"/>
      <c r="V525" s="568"/>
      <c r="W525" s="653"/>
      <c r="X525" s="446"/>
      <c r="Y525" s="363"/>
      <c r="Z525" s="363"/>
      <c r="AA525" s="363"/>
      <c r="AB525" s="363"/>
      <c r="AC525" s="363"/>
      <c r="AD525" s="363"/>
      <c r="AE525" s="363"/>
      <c r="AF525" s="363"/>
      <c r="AG525" s="363"/>
      <c r="AH525" s="363"/>
      <c r="AI525" s="363"/>
      <c r="AJ525" s="363"/>
      <c r="AK525" s="363"/>
    </row>
    <row r="526" spans="1:37" ht="13.5" customHeight="1">
      <c r="A526" s="7"/>
      <c r="B526" s="542" t="s">
        <v>7</v>
      </c>
      <c r="C526" s="546">
        <f>C524+1</f>
        <v>40341</v>
      </c>
      <c r="D526" s="634"/>
      <c r="E526" s="634"/>
      <c r="F526" s="734"/>
      <c r="G526" s="640">
        <v>120</v>
      </c>
      <c r="H526" s="641"/>
      <c r="I526" s="757"/>
      <c r="J526" s="648"/>
      <c r="K526" s="645"/>
      <c r="L526" s="757"/>
      <c r="M526" s="584"/>
      <c r="N526" s="437"/>
      <c r="O526" s="464"/>
      <c r="P526" s="777"/>
      <c r="Q526" s="438"/>
      <c r="R526" s="654"/>
      <c r="S526" s="655"/>
      <c r="T526" s="656"/>
      <c r="U526" s="654"/>
      <c r="V526" s="655"/>
      <c r="W526" s="656"/>
      <c r="X526" s="446"/>
      <c r="Y526" s="363"/>
      <c r="Z526" s="363"/>
      <c r="AA526" s="363"/>
      <c r="AB526" s="363"/>
      <c r="AC526" s="363"/>
      <c r="AD526" s="363"/>
      <c r="AE526" s="363"/>
      <c r="AF526" s="363"/>
      <c r="AG526" s="363"/>
      <c r="AH526" s="363"/>
      <c r="AI526" s="363"/>
      <c r="AJ526" s="363"/>
      <c r="AK526" s="363"/>
    </row>
    <row r="527" spans="1:37" ht="13.5" customHeight="1">
      <c r="A527" s="7"/>
      <c r="B527" s="544"/>
      <c r="C527" s="547"/>
      <c r="D527" s="594"/>
      <c r="E527" s="594"/>
      <c r="F527" s="731"/>
      <c r="G527" s="642"/>
      <c r="H527" s="643"/>
      <c r="I527" s="758"/>
      <c r="J527" s="646"/>
      <c r="K527" s="647"/>
      <c r="L527" s="758"/>
      <c r="M527" s="582"/>
      <c r="N527" s="441"/>
      <c r="O527" s="465"/>
      <c r="P527" s="776"/>
      <c r="Q527" s="442"/>
      <c r="R527" s="657"/>
      <c r="S527" s="658"/>
      <c r="T527" s="659"/>
      <c r="U527" s="657"/>
      <c r="V527" s="658"/>
      <c r="W527" s="659"/>
      <c r="X527" s="446"/>
      <c r="Y527" s="363"/>
      <c r="Z527" s="363"/>
      <c r="AA527" s="363"/>
      <c r="AB527" s="363"/>
      <c r="AC527" s="363"/>
      <c r="AD527" s="363"/>
      <c r="AE527" s="363"/>
      <c r="AF527" s="363"/>
      <c r="AG527" s="363"/>
      <c r="AH527" s="363"/>
      <c r="AI527" s="363"/>
      <c r="AJ527" s="363"/>
      <c r="AK527" s="363"/>
    </row>
    <row r="528" spans="1:37" ht="13.5" customHeight="1">
      <c r="A528" s="5"/>
      <c r="B528" s="542" t="s">
        <v>8</v>
      </c>
      <c r="C528" s="546">
        <f>C526+1</f>
        <v>40342</v>
      </c>
      <c r="D528" s="635">
        <v>20</v>
      </c>
      <c r="E528" s="635"/>
      <c r="F528" s="735"/>
      <c r="G528" s="636"/>
      <c r="H528" s="637"/>
      <c r="I528" s="759"/>
      <c r="J528" s="644">
        <v>3</v>
      </c>
      <c r="K528" s="649"/>
      <c r="L528" s="759"/>
      <c r="M528" s="577"/>
      <c r="N528" s="437"/>
      <c r="O528" s="464"/>
      <c r="P528" s="775"/>
      <c r="Q528" s="438"/>
      <c r="R528" s="652"/>
      <c r="S528" s="568"/>
      <c r="T528" s="653"/>
      <c r="U528" s="652"/>
      <c r="V528" s="660"/>
      <c r="W528" s="653"/>
      <c r="X528" s="446"/>
      <c r="Y528" s="363"/>
      <c r="Z528" s="363"/>
      <c r="AA528" s="363"/>
      <c r="AB528" s="363"/>
      <c r="AC528" s="363"/>
      <c r="AD528" s="363"/>
      <c r="AE528" s="363"/>
      <c r="AF528" s="363"/>
      <c r="AG528" s="363"/>
      <c r="AH528" s="363"/>
      <c r="AI528" s="363"/>
      <c r="AJ528" s="363"/>
      <c r="AK528" s="363"/>
    </row>
    <row r="529" spans="1:37" ht="13.5" customHeight="1">
      <c r="A529" s="4" t="s">
        <v>32</v>
      </c>
      <c r="B529" s="542"/>
      <c r="C529" s="546"/>
      <c r="D529" s="568"/>
      <c r="E529" s="568"/>
      <c r="F529" s="736"/>
      <c r="G529" s="457"/>
      <c r="H529" s="456"/>
      <c r="I529" s="760"/>
      <c r="J529" s="650"/>
      <c r="K529" s="651"/>
      <c r="L529" s="760"/>
      <c r="M529" s="592"/>
      <c r="N529" s="458"/>
      <c r="O529" s="573"/>
      <c r="P529" s="778"/>
      <c r="Q529" s="442"/>
      <c r="R529" s="652"/>
      <c r="S529" s="568"/>
      <c r="T529" s="653"/>
      <c r="U529" s="652"/>
      <c r="V529" s="568"/>
      <c r="W529" s="653"/>
      <c r="X529" s="446"/>
      <c r="Y529" s="363"/>
      <c r="Z529" s="363"/>
      <c r="AA529" s="363"/>
      <c r="AB529" s="363"/>
      <c r="AC529" s="363"/>
      <c r="AD529" s="363"/>
      <c r="AE529" s="363"/>
      <c r="AF529" s="363"/>
      <c r="AG529" s="363"/>
      <c r="AH529" s="363"/>
      <c r="AI529" s="363"/>
      <c r="AJ529" s="363"/>
      <c r="AK529" s="363"/>
    </row>
    <row r="530" spans="1:37" s="2" customFormat="1" ht="13.5" customHeight="1">
      <c r="A530" s="469">
        <f>+jaarplan!M36</f>
        <v>12.88095238095238</v>
      </c>
      <c r="B530" s="549"/>
      <c r="C530" s="550" t="s">
        <v>10</v>
      </c>
      <c r="D530" s="326">
        <f>+jaarplan!F36</f>
        <v>30</v>
      </c>
      <c r="E530" s="327"/>
      <c r="F530" s="737"/>
      <c r="G530" s="328">
        <f>+jaarplan!H36</f>
        <v>240</v>
      </c>
      <c r="H530" s="326"/>
      <c r="I530" s="756"/>
      <c r="J530" s="329">
        <f>+jaarplan!K36</f>
        <v>6.5</v>
      </c>
      <c r="K530" s="329"/>
      <c r="L530" s="765"/>
      <c r="M530" s="574"/>
      <c r="N530" s="330"/>
      <c r="O530" s="329"/>
      <c r="P530" s="773"/>
      <c r="Q530" s="331"/>
      <c r="R530" s="470"/>
      <c r="S530" s="471"/>
      <c r="T530" s="472"/>
      <c r="U530" s="470"/>
      <c r="V530" s="471"/>
      <c r="W530" s="472"/>
      <c r="X530" s="351" t="str">
        <f>+jaarplan!W36</f>
        <v>2x</v>
      </c>
      <c r="Y530" s="351">
        <f>+jaarplan!X36</f>
        <v>4</v>
      </c>
      <c r="Z530" s="351" t="str">
        <f>+jaarplan!Y36</f>
        <v>2x</v>
      </c>
      <c r="AA530" s="351">
        <f>+jaarplan!Z36</f>
        <v>0</v>
      </c>
      <c r="AB530" s="402"/>
      <c r="AC530" s="402"/>
      <c r="AD530" s="402"/>
      <c r="AE530" s="402"/>
      <c r="AF530" s="402"/>
      <c r="AG530" s="402"/>
      <c r="AH530" s="402"/>
      <c r="AI530" s="402"/>
      <c r="AJ530" s="402"/>
      <c r="AK530" s="402"/>
    </row>
    <row r="531" spans="1:37" s="2" customFormat="1" ht="13.5" customHeight="1">
      <c r="A531" s="595">
        <f>+F531+I531+L531+P531</f>
        <v>0</v>
      </c>
      <c r="B531" s="544"/>
      <c r="C531" s="551" t="s">
        <v>30</v>
      </c>
      <c r="D531" s="334">
        <f>+SUM(D516:D529)</f>
        <v>30</v>
      </c>
      <c r="E531" s="333"/>
      <c r="F531" s="738">
        <f>+SUM(F516:F529)</f>
        <v>0</v>
      </c>
      <c r="G531" s="334">
        <f>+SUM(G516:G529)</f>
        <v>210</v>
      </c>
      <c r="H531" s="332"/>
      <c r="I531" s="596">
        <f>+SUM(I516:I529)</f>
        <v>0</v>
      </c>
      <c r="J531" s="335">
        <f>+SUM(J516:J529)</f>
        <v>6.5</v>
      </c>
      <c r="K531" s="572"/>
      <c r="L531" s="596">
        <f>+SUM(L516:L529)</f>
        <v>0</v>
      </c>
      <c r="M531" s="334">
        <f>SUM(M516:M529)</f>
        <v>0</v>
      </c>
      <c r="N531" s="35"/>
      <c r="O531" s="572"/>
      <c r="P531" s="774">
        <f>+SUM(P516:P529)</f>
        <v>0</v>
      </c>
      <c r="Q531" s="336"/>
      <c r="R531" s="473">
        <f aca="true" t="shared" si="31" ref="R531:W531">IF(ISERROR(AVERAGE(R516:R529)),0,AVERAGE(R516:R529))</f>
        <v>0</v>
      </c>
      <c r="S531" s="474">
        <f t="shared" si="31"/>
        <v>0</v>
      </c>
      <c r="T531" s="475">
        <f t="shared" si="31"/>
        <v>0</v>
      </c>
      <c r="U531" s="473">
        <f t="shared" si="31"/>
        <v>0</v>
      </c>
      <c r="V531" s="515">
        <f t="shared" si="31"/>
        <v>0</v>
      </c>
      <c r="W531" s="514">
        <f t="shared" si="31"/>
        <v>0</v>
      </c>
      <c r="X531" s="1"/>
      <c r="Y531" s="402"/>
      <c r="Z531" s="402"/>
      <c r="AA531" s="402"/>
      <c r="AB531" s="402"/>
      <c r="AC531" s="402"/>
      <c r="AD531" s="402"/>
      <c r="AE531" s="402"/>
      <c r="AF531" s="402"/>
      <c r="AG531" s="402"/>
      <c r="AH531" s="402"/>
      <c r="AI531" s="402"/>
      <c r="AJ531" s="402"/>
      <c r="AK531" s="402"/>
    </row>
    <row r="532" spans="1:37" ht="13.5" customHeight="1">
      <c r="A532" s="4">
        <f>+A516+1</f>
        <v>34</v>
      </c>
      <c r="B532" s="542" t="s">
        <v>2</v>
      </c>
      <c r="C532" s="543">
        <f>C528+1</f>
        <v>40343</v>
      </c>
      <c r="D532" s="634"/>
      <c r="E532" s="634"/>
      <c r="F532" s="734"/>
      <c r="G532" s="636"/>
      <c r="H532" s="637"/>
      <c r="I532" s="757"/>
      <c r="J532" s="644"/>
      <c r="K532" s="645"/>
      <c r="L532" s="757"/>
      <c r="M532" s="577"/>
      <c r="N532" s="437"/>
      <c r="O532" s="464"/>
      <c r="P532" s="775"/>
      <c r="Q532" s="438"/>
      <c r="R532" s="347"/>
      <c r="S532" s="346"/>
      <c r="T532" s="349"/>
      <c r="U532" s="347"/>
      <c r="V532" s="346"/>
      <c r="W532" s="349"/>
      <c r="Y532" s="363"/>
      <c r="Z532" s="363"/>
      <c r="AA532" s="363"/>
      <c r="AB532" s="363"/>
      <c r="AC532" s="363"/>
      <c r="AD532" s="363"/>
      <c r="AE532" s="363"/>
      <c r="AF532" s="363"/>
      <c r="AG532" s="363"/>
      <c r="AH532" s="363"/>
      <c r="AI532" s="363"/>
      <c r="AJ532" s="363"/>
      <c r="AK532" s="363"/>
    </row>
    <row r="533" spans="1:37" ht="13.5" customHeight="1">
      <c r="A533" s="4"/>
      <c r="B533" s="544"/>
      <c r="C533" s="545"/>
      <c r="D533" s="594"/>
      <c r="E533" s="594"/>
      <c r="F533" s="731"/>
      <c r="G533" s="638">
        <v>26</v>
      </c>
      <c r="H533" s="639"/>
      <c r="I533" s="758"/>
      <c r="J533" s="646">
        <v>3</v>
      </c>
      <c r="K533" s="647"/>
      <c r="L533" s="758"/>
      <c r="M533" s="582"/>
      <c r="N533" s="441"/>
      <c r="O533" s="465"/>
      <c r="P533" s="776"/>
      <c r="Q533" s="442"/>
      <c r="R533" s="652"/>
      <c r="S533" s="568"/>
      <c r="T533" s="653"/>
      <c r="U533" s="652"/>
      <c r="V533" s="568"/>
      <c r="W533" s="653"/>
      <c r="Y533" s="363"/>
      <c r="Z533" s="363"/>
      <c r="AA533" s="363"/>
      <c r="AB533" s="363"/>
      <c r="AC533" s="363"/>
      <c r="AD533" s="363"/>
      <c r="AE533" s="363"/>
      <c r="AF533" s="363"/>
      <c r="AG533" s="363"/>
      <c r="AH533" s="363"/>
      <c r="AI533" s="363"/>
      <c r="AJ533" s="363"/>
      <c r="AK533" s="363"/>
    </row>
    <row r="534" spans="1:37" ht="13.5" customHeight="1">
      <c r="A534" s="5"/>
      <c r="B534" s="542" t="s">
        <v>3</v>
      </c>
      <c r="C534" s="546">
        <f>C532+1</f>
        <v>40344</v>
      </c>
      <c r="D534" s="634"/>
      <c r="E534" s="634"/>
      <c r="F534" s="734"/>
      <c r="G534" s="636"/>
      <c r="H534" s="637"/>
      <c r="I534" s="757"/>
      <c r="J534" s="648"/>
      <c r="K534" s="645"/>
      <c r="L534" s="757"/>
      <c r="M534" s="584"/>
      <c r="N534" s="437"/>
      <c r="O534" s="464"/>
      <c r="P534" s="777"/>
      <c r="Q534" s="438"/>
      <c r="R534" s="654"/>
      <c r="S534" s="655"/>
      <c r="T534" s="656"/>
      <c r="U534" s="654"/>
      <c r="V534" s="655"/>
      <c r="W534" s="656"/>
      <c r="Y534" s="363"/>
      <c r="Z534" s="363"/>
      <c r="AA534" s="363"/>
      <c r="AB534" s="363"/>
      <c r="AC534" s="363"/>
      <c r="AD534" s="363"/>
      <c r="AE534" s="363"/>
      <c r="AF534" s="363"/>
      <c r="AG534" s="363"/>
      <c r="AH534" s="363"/>
      <c r="AI534" s="363"/>
      <c r="AJ534" s="363"/>
      <c r="AK534" s="363"/>
    </row>
    <row r="535" spans="1:37" ht="13.5" customHeight="1">
      <c r="A535" s="5" t="s">
        <v>31</v>
      </c>
      <c r="B535" s="544"/>
      <c r="C535" s="547"/>
      <c r="D535" s="594">
        <v>12</v>
      </c>
      <c r="E535" s="594"/>
      <c r="F535" s="731"/>
      <c r="G535" s="638">
        <v>26</v>
      </c>
      <c r="H535" s="639"/>
      <c r="I535" s="758"/>
      <c r="J535" s="646"/>
      <c r="K535" s="647"/>
      <c r="L535" s="758"/>
      <c r="M535" s="582"/>
      <c r="N535" s="441"/>
      <c r="O535" s="465"/>
      <c r="P535" s="776"/>
      <c r="Q535" s="442"/>
      <c r="R535" s="657"/>
      <c r="S535" s="658"/>
      <c r="T535" s="659"/>
      <c r="U535" s="657"/>
      <c r="V535" s="658"/>
      <c r="W535" s="659"/>
      <c r="Y535" s="363"/>
      <c r="Z535" s="363"/>
      <c r="AA535" s="363"/>
      <c r="AB535" s="363"/>
      <c r="AC535" s="363"/>
      <c r="AD535" s="363"/>
      <c r="AE535" s="363"/>
      <c r="AF535" s="363"/>
      <c r="AG535" s="363"/>
      <c r="AH535" s="363"/>
      <c r="AI535" s="363"/>
      <c r="AJ535" s="363"/>
      <c r="AK535" s="363"/>
    </row>
    <row r="536" spans="1:37" ht="13.5" customHeight="1">
      <c r="A536" s="5"/>
      <c r="B536" s="542" t="s">
        <v>4</v>
      </c>
      <c r="C536" s="546">
        <f>C534+1</f>
        <v>40345</v>
      </c>
      <c r="D536" s="634"/>
      <c r="E536" s="634"/>
      <c r="F536" s="734"/>
      <c r="G536" s="636"/>
      <c r="H536" s="637"/>
      <c r="I536" s="757"/>
      <c r="J536" s="648"/>
      <c r="K536" s="645"/>
      <c r="L536" s="757"/>
      <c r="M536" s="584"/>
      <c r="N536" s="437"/>
      <c r="O536" s="464"/>
      <c r="P536" s="777"/>
      <c r="Q536" s="438"/>
      <c r="R536" s="652"/>
      <c r="S536" s="568"/>
      <c r="T536" s="653"/>
      <c r="U536" s="652"/>
      <c r="V536" s="568"/>
      <c r="W536" s="653"/>
      <c r="Y536" s="363"/>
      <c r="Z536" s="363"/>
      <c r="AA536" s="363"/>
      <c r="AB536" s="363"/>
      <c r="AC536" s="363"/>
      <c r="AD536" s="363"/>
      <c r="AE536" s="363"/>
      <c r="AF536" s="363"/>
      <c r="AG536" s="363"/>
      <c r="AH536" s="363"/>
      <c r="AI536" s="363"/>
      <c r="AJ536" s="363"/>
      <c r="AK536" s="363"/>
    </row>
    <row r="537" spans="1:37" ht="13.5" customHeight="1">
      <c r="A537" s="5"/>
      <c r="B537" s="544"/>
      <c r="C537" s="547"/>
      <c r="D537" s="594"/>
      <c r="E537" s="594"/>
      <c r="F537" s="731"/>
      <c r="G537" s="638">
        <v>90</v>
      </c>
      <c r="H537" s="639"/>
      <c r="I537" s="758"/>
      <c r="J537" s="646"/>
      <c r="K537" s="647"/>
      <c r="L537" s="758"/>
      <c r="M537" s="582"/>
      <c r="N537" s="441"/>
      <c r="O537" s="465"/>
      <c r="P537" s="776"/>
      <c r="Q537" s="442"/>
      <c r="R537" s="652"/>
      <c r="S537" s="568"/>
      <c r="T537" s="653"/>
      <c r="U537" s="652"/>
      <c r="V537" s="568"/>
      <c r="W537" s="653"/>
      <c r="Y537" s="363"/>
      <c r="Z537" s="363"/>
      <c r="AA537" s="363"/>
      <c r="AB537" s="363"/>
      <c r="AC537" s="363"/>
      <c r="AD537" s="363"/>
      <c r="AE537" s="363"/>
      <c r="AF537" s="363"/>
      <c r="AG537" s="363"/>
      <c r="AH537" s="363"/>
      <c r="AI537" s="363"/>
      <c r="AJ537" s="363"/>
      <c r="AK537" s="363"/>
    </row>
    <row r="538" spans="1:37" ht="13.5" customHeight="1">
      <c r="A538" s="5"/>
      <c r="B538" s="542" t="s">
        <v>5</v>
      </c>
      <c r="C538" s="546">
        <f>C536+1</f>
        <v>40346</v>
      </c>
      <c r="D538" s="634"/>
      <c r="E538" s="634"/>
      <c r="F538" s="734"/>
      <c r="G538" s="636"/>
      <c r="H538" s="637"/>
      <c r="I538" s="757"/>
      <c r="J538" s="648"/>
      <c r="K538" s="645"/>
      <c r="L538" s="757"/>
      <c r="M538" s="584"/>
      <c r="N538" s="437"/>
      <c r="O538" s="464"/>
      <c r="P538" s="777"/>
      <c r="Q538" s="438"/>
      <c r="R538" s="654"/>
      <c r="S538" s="655"/>
      <c r="T538" s="656"/>
      <c r="U538" s="654"/>
      <c r="V538" s="655"/>
      <c r="W538" s="656"/>
      <c r="Y538" s="363"/>
      <c r="Z538" s="363"/>
      <c r="AA538" s="363"/>
      <c r="AB538" s="363"/>
      <c r="AC538" s="363"/>
      <c r="AD538" s="363"/>
      <c r="AE538" s="363"/>
      <c r="AF538" s="363"/>
      <c r="AG538" s="363"/>
      <c r="AH538" s="363"/>
      <c r="AI538" s="363"/>
      <c r="AJ538" s="363"/>
      <c r="AK538" s="363"/>
    </row>
    <row r="539" spans="1:37" ht="13.5" customHeight="1">
      <c r="A539" s="5" t="str">
        <f>+jaarplan!E37</f>
        <v>taper</v>
      </c>
      <c r="B539" s="544"/>
      <c r="C539" s="547"/>
      <c r="D539" s="594">
        <v>8</v>
      </c>
      <c r="E539" s="594"/>
      <c r="F539" s="731"/>
      <c r="G539" s="638"/>
      <c r="H539" s="639"/>
      <c r="I539" s="758"/>
      <c r="J539" s="646"/>
      <c r="K539" s="647"/>
      <c r="L539" s="758"/>
      <c r="M539" s="582"/>
      <c r="N539" s="441"/>
      <c r="O539" s="465"/>
      <c r="P539" s="776"/>
      <c r="Q539" s="442"/>
      <c r="R539" s="657"/>
      <c r="S539" s="658"/>
      <c r="T539" s="659"/>
      <c r="U539" s="657"/>
      <c r="V539" s="658"/>
      <c r="W539" s="659"/>
      <c r="Y539" s="363"/>
      <c r="Z539" s="363"/>
      <c r="AA539" s="363"/>
      <c r="AB539" s="363"/>
      <c r="AC539" s="363"/>
      <c r="AD539" s="363"/>
      <c r="AE539" s="363"/>
      <c r="AF539" s="363"/>
      <c r="AG539" s="363"/>
      <c r="AH539" s="363"/>
      <c r="AI539" s="363"/>
      <c r="AJ539" s="363"/>
      <c r="AK539" s="363"/>
    </row>
    <row r="540" spans="1:37" ht="13.5" customHeight="1">
      <c r="A540" s="5"/>
      <c r="B540" s="542" t="s">
        <v>6</v>
      </c>
      <c r="C540" s="546">
        <f>C538+1</f>
        <v>40347</v>
      </c>
      <c r="D540" s="634"/>
      <c r="E540" s="634"/>
      <c r="F540" s="734"/>
      <c r="G540" s="636">
        <v>26</v>
      </c>
      <c r="H540" s="637"/>
      <c r="I540" s="757"/>
      <c r="J540" s="648"/>
      <c r="K540" s="645"/>
      <c r="L540" s="757"/>
      <c r="M540" s="584"/>
      <c r="N540" s="437"/>
      <c r="O540" s="464"/>
      <c r="P540" s="777"/>
      <c r="Q540" s="438"/>
      <c r="R540" s="652"/>
      <c r="S540" s="568"/>
      <c r="T540" s="653"/>
      <c r="U540" s="652"/>
      <c r="V540" s="568"/>
      <c r="W540" s="653"/>
      <c r="Y540" s="363"/>
      <c r="Z540" s="363"/>
      <c r="AA540" s="363"/>
      <c r="AB540" s="363"/>
      <c r="AC540" s="363"/>
      <c r="AD540" s="363"/>
      <c r="AE540" s="363"/>
      <c r="AF540" s="363"/>
      <c r="AG540" s="363"/>
      <c r="AH540" s="363"/>
      <c r="AI540" s="363"/>
      <c r="AJ540" s="363"/>
      <c r="AK540" s="363"/>
    </row>
    <row r="541" spans="1:37" ht="13.5" customHeight="1">
      <c r="A541" s="5"/>
      <c r="B541" s="544"/>
      <c r="C541" s="547"/>
      <c r="D541" s="594"/>
      <c r="E541" s="594"/>
      <c r="F541" s="731"/>
      <c r="G541" s="638"/>
      <c r="H541" s="639"/>
      <c r="I541" s="758"/>
      <c r="J541" s="646">
        <v>3</v>
      </c>
      <c r="K541" s="647"/>
      <c r="L541" s="758"/>
      <c r="M541" s="582"/>
      <c r="N541" s="441"/>
      <c r="O541" s="465"/>
      <c r="P541" s="776"/>
      <c r="Q541" s="442"/>
      <c r="R541" s="652"/>
      <c r="S541" s="568"/>
      <c r="T541" s="653"/>
      <c r="U541" s="652"/>
      <c r="V541" s="568"/>
      <c r="W541" s="653"/>
      <c r="Y541" s="363"/>
      <c r="Z541" s="363"/>
      <c r="AA541" s="363"/>
      <c r="AB541" s="363"/>
      <c r="AC541" s="363"/>
      <c r="AD541" s="363"/>
      <c r="AE541" s="363"/>
      <c r="AF541" s="363"/>
      <c r="AG541" s="363"/>
      <c r="AH541" s="363"/>
      <c r="AI541" s="363"/>
      <c r="AJ541" s="363"/>
      <c r="AK541" s="363"/>
    </row>
    <row r="542" spans="1:37" ht="13.5" customHeight="1">
      <c r="A542" s="7"/>
      <c r="B542" s="542" t="s">
        <v>7</v>
      </c>
      <c r="C542" s="546">
        <f>C540+1</f>
        <v>40348</v>
      </c>
      <c r="D542" s="634"/>
      <c r="E542" s="634"/>
      <c r="F542" s="734"/>
      <c r="G542" s="640">
        <v>30</v>
      </c>
      <c r="H542" s="641"/>
      <c r="I542" s="757"/>
      <c r="J542" s="648"/>
      <c r="K542" s="645"/>
      <c r="L542" s="757"/>
      <c r="M542" s="584"/>
      <c r="N542" s="437"/>
      <c r="O542" s="464"/>
      <c r="P542" s="777"/>
      <c r="Q542" s="438"/>
      <c r="R542" s="654"/>
      <c r="S542" s="655"/>
      <c r="T542" s="656"/>
      <c r="U542" s="654"/>
      <c r="V542" s="655"/>
      <c r="W542" s="656"/>
      <c r="Y542" s="363"/>
      <c r="Z542" s="363"/>
      <c r="AA542" s="363"/>
      <c r="AB542" s="363"/>
      <c r="AC542" s="363"/>
      <c r="AD542" s="363"/>
      <c r="AE542" s="363"/>
      <c r="AF542" s="363"/>
      <c r="AG542" s="363"/>
      <c r="AH542" s="363"/>
      <c r="AI542" s="363"/>
      <c r="AJ542" s="363"/>
      <c r="AK542" s="363"/>
    </row>
    <row r="543" spans="1:37" ht="13.5" customHeight="1">
      <c r="A543" s="7"/>
      <c r="B543" s="544"/>
      <c r="C543" s="547"/>
      <c r="D543" s="594"/>
      <c r="E543" s="594"/>
      <c r="F543" s="731"/>
      <c r="G543" s="642"/>
      <c r="H543" s="643"/>
      <c r="I543" s="758"/>
      <c r="J543" s="646"/>
      <c r="K543" s="647"/>
      <c r="L543" s="758"/>
      <c r="M543" s="582"/>
      <c r="N543" s="441"/>
      <c r="O543" s="465"/>
      <c r="P543" s="776"/>
      <c r="Q543" s="442"/>
      <c r="R543" s="657"/>
      <c r="S543" s="658"/>
      <c r="T543" s="659"/>
      <c r="U543" s="657"/>
      <c r="V543" s="658"/>
      <c r="W543" s="659"/>
      <c r="Y543" s="363"/>
      <c r="Z543" s="363"/>
      <c r="AA543" s="363"/>
      <c r="AB543" s="363"/>
      <c r="AC543" s="363"/>
      <c r="AD543" s="363"/>
      <c r="AE543" s="363"/>
      <c r="AF543" s="363"/>
      <c r="AG543" s="363"/>
      <c r="AH543" s="363"/>
      <c r="AI543" s="363"/>
      <c r="AJ543" s="363"/>
      <c r="AK543" s="363"/>
    </row>
    <row r="544" spans="1:37" ht="13.5" customHeight="1">
      <c r="A544" s="5"/>
      <c r="B544" s="542" t="s">
        <v>8</v>
      </c>
      <c r="C544" s="546">
        <f>C542+1</f>
        <v>40349</v>
      </c>
      <c r="D544" s="635">
        <v>30</v>
      </c>
      <c r="E544" s="635"/>
      <c r="F544" s="735"/>
      <c r="G544" s="636">
        <v>110</v>
      </c>
      <c r="H544" s="637"/>
      <c r="I544" s="759"/>
      <c r="J544" s="644">
        <v>3</v>
      </c>
      <c r="K544" s="649"/>
      <c r="L544" s="759"/>
      <c r="M544" s="577"/>
      <c r="N544" s="437"/>
      <c r="O544" s="464"/>
      <c r="P544" s="775"/>
      <c r="Q544" s="438" t="s">
        <v>464</v>
      </c>
      <c r="R544" s="652"/>
      <c r="S544" s="568"/>
      <c r="T544" s="653"/>
      <c r="U544" s="652"/>
      <c r="V544" s="660"/>
      <c r="W544" s="653"/>
      <c r="Y544" s="363"/>
      <c r="Z544" s="363"/>
      <c r="AA544" s="363"/>
      <c r="AB544" s="363"/>
      <c r="AC544" s="363"/>
      <c r="AD544" s="363"/>
      <c r="AE544" s="363"/>
      <c r="AF544" s="363"/>
      <c r="AG544" s="363"/>
      <c r="AH544" s="363"/>
      <c r="AI544" s="363"/>
      <c r="AJ544" s="363"/>
      <c r="AK544" s="363"/>
    </row>
    <row r="545" spans="1:37" ht="13.5" customHeight="1">
      <c r="A545" s="4" t="s">
        <v>32</v>
      </c>
      <c r="B545" s="542"/>
      <c r="C545" s="546"/>
      <c r="D545" s="568"/>
      <c r="E545" s="568"/>
      <c r="F545" s="736"/>
      <c r="G545" s="457"/>
      <c r="H545" s="456"/>
      <c r="I545" s="760"/>
      <c r="J545" s="650"/>
      <c r="K545" s="651"/>
      <c r="L545" s="760"/>
      <c r="M545" s="592"/>
      <c r="N545" s="458"/>
      <c r="O545" s="573"/>
      <c r="P545" s="778"/>
      <c r="Q545" s="442"/>
      <c r="R545" s="652"/>
      <c r="S545" s="568"/>
      <c r="T545" s="653"/>
      <c r="U545" s="652"/>
      <c r="V545" s="568"/>
      <c r="W545" s="653"/>
      <c r="Y545" s="363"/>
      <c r="Z545" s="363"/>
      <c r="AA545" s="363"/>
      <c r="AB545" s="363"/>
      <c r="AC545" s="363"/>
      <c r="AD545" s="363"/>
      <c r="AE545" s="363"/>
      <c r="AF545" s="363"/>
      <c r="AG545" s="363"/>
      <c r="AH545" s="363"/>
      <c r="AI545" s="363"/>
      <c r="AJ545" s="363"/>
      <c r="AK545" s="363"/>
    </row>
    <row r="546" spans="1:37" s="2" customFormat="1" ht="13.5" customHeight="1">
      <c r="A546" s="469">
        <f>+jaarplan!M37</f>
        <v>17.142857142857142</v>
      </c>
      <c r="B546" s="552"/>
      <c r="C546" s="553" t="s">
        <v>10</v>
      </c>
      <c r="D546" s="326">
        <f>+jaarplan!F37</f>
        <v>50</v>
      </c>
      <c r="E546" s="327"/>
      <c r="F546" s="737"/>
      <c r="G546" s="328">
        <f>+jaarplan!H37</f>
        <v>296</v>
      </c>
      <c r="H546" s="326"/>
      <c r="I546" s="761"/>
      <c r="J546" s="631">
        <f>+jaarplan!K37</f>
        <v>9</v>
      </c>
      <c r="K546" s="329"/>
      <c r="L546" s="761"/>
      <c r="M546" s="632"/>
      <c r="N546" s="330"/>
      <c r="O546" s="329"/>
      <c r="P546" s="779"/>
      <c r="Q546" s="331"/>
      <c r="R546" s="470"/>
      <c r="S546" s="471"/>
      <c r="T546" s="472"/>
      <c r="U546" s="470"/>
      <c r="V546" s="471"/>
      <c r="W546" s="472"/>
      <c r="X546" s="351" t="str">
        <f>+jaarplan!W37</f>
        <v>3x</v>
      </c>
      <c r="Y546" s="351">
        <f>+jaarplan!X37</f>
        <v>3</v>
      </c>
      <c r="Z546" s="351" t="str">
        <f>+jaarplan!Y37</f>
        <v>3x</v>
      </c>
      <c r="AA546" s="351">
        <f>+jaarplan!Z37</f>
        <v>0</v>
      </c>
      <c r="AB546" s="402"/>
      <c r="AC546" s="402"/>
      <c r="AD546" s="402"/>
      <c r="AE546" s="402"/>
      <c r="AF546" s="402"/>
      <c r="AG546" s="402"/>
      <c r="AH546" s="402"/>
      <c r="AI546" s="402"/>
      <c r="AJ546" s="402"/>
      <c r="AK546" s="402"/>
    </row>
    <row r="547" spans="1:37" s="2" customFormat="1" ht="13.5" customHeight="1">
      <c r="A547" s="595">
        <f>+F547+I547+L547+P547</f>
        <v>0</v>
      </c>
      <c r="B547" s="544"/>
      <c r="C547" s="553" t="s">
        <v>30</v>
      </c>
      <c r="D547" s="334">
        <f>+SUM(D532:D545)</f>
        <v>50</v>
      </c>
      <c r="E547" s="333"/>
      <c r="F547" s="738">
        <f>+SUM(F532:F545)</f>
        <v>0</v>
      </c>
      <c r="G547" s="334">
        <f>+SUM(G532:G545)</f>
        <v>308</v>
      </c>
      <c r="H547" s="332"/>
      <c r="I547" s="596">
        <f>+SUM(I532:I545)</f>
        <v>0</v>
      </c>
      <c r="J547" s="335">
        <f>+SUM(J532:J545)</f>
        <v>9</v>
      </c>
      <c r="K547" s="572"/>
      <c r="L547" s="596">
        <f>+SUM(L532:L545)</f>
        <v>0</v>
      </c>
      <c r="M547" s="334">
        <f>SUM(M532:M545)</f>
        <v>0</v>
      </c>
      <c r="N547" s="35"/>
      <c r="O547" s="572"/>
      <c r="P547" s="774">
        <f>+SUM(P532:P545)</f>
        <v>0</v>
      </c>
      <c r="Q547" s="336"/>
      <c r="R547" s="473">
        <f aca="true" t="shared" si="32" ref="R547:W547">IF(ISERROR(AVERAGE(R532:R545)),0,AVERAGE(R532:R545))</f>
        <v>0</v>
      </c>
      <c r="S547" s="474">
        <f t="shared" si="32"/>
        <v>0</v>
      </c>
      <c r="T547" s="475">
        <f t="shared" si="32"/>
        <v>0</v>
      </c>
      <c r="U547" s="473">
        <f t="shared" si="32"/>
        <v>0</v>
      </c>
      <c r="V547" s="515">
        <f t="shared" si="32"/>
        <v>0</v>
      </c>
      <c r="W547" s="514">
        <f t="shared" si="32"/>
        <v>0</v>
      </c>
      <c r="X547" s="1"/>
      <c r="Y547" s="402"/>
      <c r="Z547" s="402"/>
      <c r="AA547" s="402"/>
      <c r="AB547" s="402"/>
      <c r="AC547" s="402"/>
      <c r="AD547" s="402"/>
      <c r="AE547" s="402"/>
      <c r="AF547" s="402"/>
      <c r="AG547" s="402"/>
      <c r="AH547" s="402"/>
      <c r="AI547" s="402"/>
      <c r="AJ547" s="402"/>
      <c r="AK547" s="402"/>
    </row>
    <row r="548" spans="1:37" ht="13.5" customHeight="1">
      <c r="A548" s="4">
        <f>+A532+1</f>
        <v>35</v>
      </c>
      <c r="B548" s="542" t="s">
        <v>2</v>
      </c>
      <c r="C548" s="543">
        <f>C544+1</f>
        <v>40350</v>
      </c>
      <c r="D548" s="634"/>
      <c r="E548" s="634"/>
      <c r="F548" s="734"/>
      <c r="G548" s="636"/>
      <c r="H548" s="637"/>
      <c r="I548" s="757"/>
      <c r="J548" s="644"/>
      <c r="K548" s="645"/>
      <c r="L548" s="757"/>
      <c r="M548" s="577"/>
      <c r="N548" s="437"/>
      <c r="O548" s="464"/>
      <c r="P548" s="775"/>
      <c r="Q548" s="438"/>
      <c r="R548" s="347"/>
      <c r="S548" s="346"/>
      <c r="T548" s="349"/>
      <c r="U548" s="347"/>
      <c r="V548" s="346"/>
      <c r="W548" s="349"/>
      <c r="Y548" s="363"/>
      <c r="Z548" s="363"/>
      <c r="AA548" s="363"/>
      <c r="AB548" s="363"/>
      <c r="AC548" s="363"/>
      <c r="AD548" s="363"/>
      <c r="AE548" s="363"/>
      <c r="AF548" s="363"/>
      <c r="AG548" s="363"/>
      <c r="AH548" s="363"/>
      <c r="AI548" s="363"/>
      <c r="AJ548" s="363"/>
      <c r="AK548" s="363"/>
    </row>
    <row r="549" spans="1:37" ht="13.5" customHeight="1">
      <c r="A549" s="4"/>
      <c r="B549" s="544"/>
      <c r="C549" s="545"/>
      <c r="D549" s="594"/>
      <c r="E549" s="594"/>
      <c r="F549" s="731"/>
      <c r="G549" s="638">
        <v>26</v>
      </c>
      <c r="H549" s="639"/>
      <c r="I549" s="758"/>
      <c r="J549" s="646">
        <v>2</v>
      </c>
      <c r="K549" s="647"/>
      <c r="L549" s="758"/>
      <c r="M549" s="582"/>
      <c r="N549" s="441"/>
      <c r="O549" s="465"/>
      <c r="P549" s="776"/>
      <c r="Q549" s="442"/>
      <c r="R549" s="652"/>
      <c r="S549" s="568"/>
      <c r="T549" s="653"/>
      <c r="U549" s="652"/>
      <c r="V549" s="568"/>
      <c r="W549" s="653"/>
      <c r="Y549" s="363"/>
      <c r="Z549" s="363"/>
      <c r="AA549" s="363"/>
      <c r="AB549" s="363"/>
      <c r="AC549" s="363"/>
      <c r="AD549" s="363"/>
      <c r="AE549" s="363"/>
      <c r="AF549" s="363"/>
      <c r="AG549" s="363"/>
      <c r="AH549" s="363"/>
      <c r="AI549" s="363"/>
      <c r="AJ549" s="363"/>
      <c r="AK549" s="363"/>
    </row>
    <row r="550" spans="1:37" ht="13.5" customHeight="1">
      <c r="A550" s="5"/>
      <c r="B550" s="542" t="s">
        <v>3</v>
      </c>
      <c r="C550" s="546">
        <f>C548+1</f>
        <v>40351</v>
      </c>
      <c r="D550" s="634"/>
      <c r="E550" s="634"/>
      <c r="F550" s="734"/>
      <c r="G550" s="636"/>
      <c r="H550" s="637"/>
      <c r="I550" s="757"/>
      <c r="J550" s="648"/>
      <c r="K550" s="645"/>
      <c r="L550" s="757"/>
      <c r="M550" s="584"/>
      <c r="N550" s="437"/>
      <c r="O550" s="464"/>
      <c r="P550" s="777"/>
      <c r="Q550" s="438"/>
      <c r="R550" s="654"/>
      <c r="S550" s="655"/>
      <c r="T550" s="656"/>
      <c r="U550" s="654"/>
      <c r="V550" s="655"/>
      <c r="W550" s="656"/>
      <c r="Y550" s="363"/>
      <c r="Z550" s="363"/>
      <c r="AA550" s="363"/>
      <c r="AB550" s="363"/>
      <c r="AC550" s="363"/>
      <c r="AD550" s="363"/>
      <c r="AE550" s="363"/>
      <c r="AF550" s="363"/>
      <c r="AG550" s="363"/>
      <c r="AH550" s="363"/>
      <c r="AI550" s="363"/>
      <c r="AJ550" s="363"/>
      <c r="AK550" s="363"/>
    </row>
    <row r="551" spans="1:37" ht="13.5" customHeight="1">
      <c r="A551" s="5" t="s">
        <v>31</v>
      </c>
      <c r="B551" s="544"/>
      <c r="C551" s="547"/>
      <c r="D551" s="594"/>
      <c r="E551" s="594"/>
      <c r="F551" s="731"/>
      <c r="G551" s="638">
        <v>26</v>
      </c>
      <c r="H551" s="639"/>
      <c r="I551" s="758"/>
      <c r="J551" s="646"/>
      <c r="K551" s="647"/>
      <c r="L551" s="758"/>
      <c r="M551" s="582"/>
      <c r="N551" s="441"/>
      <c r="O551" s="465"/>
      <c r="P551" s="776"/>
      <c r="Q551" s="442"/>
      <c r="R551" s="657"/>
      <c r="S551" s="658"/>
      <c r="T551" s="659"/>
      <c r="U551" s="657"/>
      <c r="V551" s="658"/>
      <c r="W551" s="659"/>
      <c r="Y551" s="363"/>
      <c r="Z551" s="363"/>
      <c r="AA551" s="363"/>
      <c r="AB551" s="363"/>
      <c r="AC551" s="363"/>
      <c r="AD551" s="363"/>
      <c r="AE551" s="363"/>
      <c r="AF551" s="363"/>
      <c r="AG551" s="363"/>
      <c r="AH551" s="363"/>
      <c r="AI551" s="363"/>
      <c r="AJ551" s="363"/>
      <c r="AK551" s="363"/>
    </row>
    <row r="552" spans="1:37" ht="13.5" customHeight="1">
      <c r="A552" s="5"/>
      <c r="B552" s="542" t="s">
        <v>4</v>
      </c>
      <c r="C552" s="546">
        <f>C550+1</f>
        <v>40352</v>
      </c>
      <c r="D552" s="634"/>
      <c r="E552" s="634"/>
      <c r="F552" s="734"/>
      <c r="G552" s="636"/>
      <c r="H552" s="637"/>
      <c r="I552" s="757"/>
      <c r="J552" s="648"/>
      <c r="K552" s="645"/>
      <c r="L552" s="757"/>
      <c r="M552" s="584"/>
      <c r="N552" s="437"/>
      <c r="O552" s="464"/>
      <c r="P552" s="777"/>
      <c r="Q552" s="438"/>
      <c r="R552" s="652"/>
      <c r="S552" s="568"/>
      <c r="T552" s="653"/>
      <c r="U552" s="652"/>
      <c r="V552" s="568"/>
      <c r="W552" s="653"/>
      <c r="Y552" s="363"/>
      <c r="Z552" s="363"/>
      <c r="AA552" s="363"/>
      <c r="AB552" s="363"/>
      <c r="AC552" s="363"/>
      <c r="AD552" s="363"/>
      <c r="AE552" s="363"/>
      <c r="AF552" s="363"/>
      <c r="AG552" s="363"/>
      <c r="AH552" s="363"/>
      <c r="AI552" s="363"/>
      <c r="AJ552" s="363"/>
      <c r="AK552" s="363"/>
    </row>
    <row r="553" spans="1:37" ht="13.5" customHeight="1">
      <c r="A553" s="5"/>
      <c r="B553" s="544"/>
      <c r="C553" s="547"/>
      <c r="D553" s="594"/>
      <c r="E553" s="594"/>
      <c r="F553" s="731"/>
      <c r="G553" s="638">
        <v>70</v>
      </c>
      <c r="H553" s="639"/>
      <c r="I553" s="758"/>
      <c r="J553" s="646"/>
      <c r="K553" s="647"/>
      <c r="L553" s="758"/>
      <c r="M553" s="582"/>
      <c r="N553" s="441"/>
      <c r="O553" s="465"/>
      <c r="P553" s="776"/>
      <c r="Q553" s="442"/>
      <c r="R553" s="652"/>
      <c r="S553" s="568"/>
      <c r="T553" s="653"/>
      <c r="U553" s="652"/>
      <c r="V553" s="568"/>
      <c r="W553" s="653"/>
      <c r="Y553" s="363"/>
      <c r="Z553" s="363"/>
      <c r="AA553" s="363"/>
      <c r="AB553" s="363"/>
      <c r="AC553" s="363"/>
      <c r="AD553" s="363"/>
      <c r="AE553" s="363"/>
      <c r="AF553" s="363"/>
      <c r="AG553" s="363"/>
      <c r="AH553" s="363"/>
      <c r="AI553" s="363"/>
      <c r="AJ553" s="363"/>
      <c r="AK553" s="363"/>
    </row>
    <row r="554" spans="1:37" ht="13.5" customHeight="1">
      <c r="A554" s="5"/>
      <c r="B554" s="542" t="s">
        <v>5</v>
      </c>
      <c r="C554" s="546">
        <f>C552+1</f>
        <v>40353</v>
      </c>
      <c r="D554" s="634"/>
      <c r="E554" s="634"/>
      <c r="F554" s="734"/>
      <c r="G554" s="636">
        <v>26</v>
      </c>
      <c r="H554" s="637"/>
      <c r="I554" s="757"/>
      <c r="J554" s="648"/>
      <c r="K554" s="645"/>
      <c r="L554" s="757"/>
      <c r="M554" s="584"/>
      <c r="N554" s="437"/>
      <c r="O554" s="464"/>
      <c r="P554" s="777"/>
      <c r="Q554" s="438"/>
      <c r="R554" s="654"/>
      <c r="S554" s="655"/>
      <c r="T554" s="656"/>
      <c r="U554" s="654"/>
      <c r="V554" s="655"/>
      <c r="W554" s="656"/>
      <c r="Y554" s="363"/>
      <c r="Z554" s="363"/>
      <c r="AA554" s="363"/>
      <c r="AB554" s="363"/>
      <c r="AC554" s="363"/>
      <c r="AD554" s="363"/>
      <c r="AE554" s="363"/>
      <c r="AF554" s="363"/>
      <c r="AG554" s="363"/>
      <c r="AH554" s="363"/>
      <c r="AI554" s="363"/>
      <c r="AJ554" s="363"/>
      <c r="AK554" s="363"/>
    </row>
    <row r="555" spans="1:37" ht="13.5" customHeight="1">
      <c r="A555" s="5" t="str">
        <f>+jaarplan!E38</f>
        <v>rust</v>
      </c>
      <c r="B555" s="544"/>
      <c r="C555" s="547"/>
      <c r="D555" s="594">
        <v>10</v>
      </c>
      <c r="E555" s="594"/>
      <c r="F555" s="731"/>
      <c r="G555" s="638"/>
      <c r="H555" s="639"/>
      <c r="I555" s="758"/>
      <c r="J555" s="646"/>
      <c r="K555" s="647"/>
      <c r="L555" s="758"/>
      <c r="M555" s="582"/>
      <c r="N555" s="441"/>
      <c r="O555" s="465"/>
      <c r="P555" s="776"/>
      <c r="Q555" s="442"/>
      <c r="R555" s="657"/>
      <c r="S555" s="658"/>
      <c r="T555" s="659"/>
      <c r="U555" s="657"/>
      <c r="V555" s="658"/>
      <c r="W555" s="659"/>
      <c r="Y555" s="363"/>
      <c r="Z555" s="363"/>
      <c r="AA555" s="363"/>
      <c r="AB555" s="363"/>
      <c r="AC555" s="363"/>
      <c r="AD555" s="363"/>
      <c r="AE555" s="363"/>
      <c r="AF555" s="363"/>
      <c r="AG555" s="363"/>
      <c r="AH555" s="363"/>
      <c r="AI555" s="363"/>
      <c r="AJ555" s="363"/>
      <c r="AK555" s="363"/>
    </row>
    <row r="556" spans="1:37" ht="13.5" customHeight="1">
      <c r="A556" s="5"/>
      <c r="B556" s="542" t="s">
        <v>6</v>
      </c>
      <c r="C556" s="546">
        <f>C554+1</f>
        <v>40354</v>
      </c>
      <c r="D556" s="634"/>
      <c r="E556" s="634"/>
      <c r="F556" s="734"/>
      <c r="G556" s="636">
        <v>26</v>
      </c>
      <c r="H556" s="637"/>
      <c r="I556" s="757"/>
      <c r="J556" s="648"/>
      <c r="K556" s="645"/>
      <c r="L556" s="757"/>
      <c r="M556" s="584"/>
      <c r="N556" s="437"/>
      <c r="O556" s="464"/>
      <c r="P556" s="777"/>
      <c r="Q556" s="438"/>
      <c r="R556" s="652"/>
      <c r="S556" s="568"/>
      <c r="T556" s="653"/>
      <c r="U556" s="652"/>
      <c r="V556" s="568"/>
      <c r="W556" s="653"/>
      <c r="Y556" s="363"/>
      <c r="Z556" s="363"/>
      <c r="AA556" s="363"/>
      <c r="AB556" s="363"/>
      <c r="AC556" s="363"/>
      <c r="AD556" s="363"/>
      <c r="AE556" s="363"/>
      <c r="AF556" s="363"/>
      <c r="AG556" s="363"/>
      <c r="AH556" s="363"/>
      <c r="AI556" s="363"/>
      <c r="AJ556" s="363"/>
      <c r="AK556" s="363"/>
    </row>
    <row r="557" spans="1:37" ht="13.5" customHeight="1">
      <c r="A557" s="5"/>
      <c r="B557" s="544"/>
      <c r="C557" s="547"/>
      <c r="D557" s="594"/>
      <c r="E557" s="594"/>
      <c r="F557" s="731"/>
      <c r="G557" s="638"/>
      <c r="H557" s="639"/>
      <c r="I557" s="758"/>
      <c r="J557" s="646">
        <v>3.5</v>
      </c>
      <c r="K557" s="647"/>
      <c r="L557" s="758"/>
      <c r="M557" s="582"/>
      <c r="N557" s="441"/>
      <c r="O557" s="465"/>
      <c r="P557" s="776"/>
      <c r="Q557" s="442"/>
      <c r="R557" s="652"/>
      <c r="S557" s="568"/>
      <c r="T557" s="653"/>
      <c r="U557" s="652"/>
      <c r="V557" s="568"/>
      <c r="W557" s="653"/>
      <c r="Y557" s="363"/>
      <c r="Z557" s="363"/>
      <c r="AA557" s="363"/>
      <c r="AB557" s="363"/>
      <c r="AC557" s="363"/>
      <c r="AD557" s="363"/>
      <c r="AE557" s="363"/>
      <c r="AF557" s="363"/>
      <c r="AG557" s="363"/>
      <c r="AH557" s="363"/>
      <c r="AI557" s="363"/>
      <c r="AJ557" s="363"/>
      <c r="AK557" s="363"/>
    </row>
    <row r="558" spans="1:37" ht="13.5" customHeight="1">
      <c r="A558" s="7"/>
      <c r="B558" s="542" t="s">
        <v>7</v>
      </c>
      <c r="C558" s="546">
        <f>C556+1</f>
        <v>40355</v>
      </c>
      <c r="D558" s="634"/>
      <c r="E558" s="634"/>
      <c r="F558" s="734"/>
      <c r="G558" s="640">
        <v>90</v>
      </c>
      <c r="H558" s="641"/>
      <c r="I558" s="757"/>
      <c r="J558" s="648"/>
      <c r="K558" s="645"/>
      <c r="L558" s="757"/>
      <c r="M558" s="584"/>
      <c r="N558" s="437"/>
      <c r="O558" s="464"/>
      <c r="P558" s="777"/>
      <c r="Q558" s="438"/>
      <c r="R558" s="654"/>
      <c r="S558" s="655"/>
      <c r="T558" s="656"/>
      <c r="U558" s="654"/>
      <c r="V558" s="655"/>
      <c r="W558" s="656"/>
      <c r="Y558" s="363"/>
      <c r="Z558" s="363"/>
      <c r="AA558" s="363"/>
      <c r="AB558" s="363"/>
      <c r="AC558" s="363"/>
      <c r="AD558" s="363"/>
      <c r="AE558" s="363"/>
      <c r="AF558" s="363"/>
      <c r="AG558" s="363"/>
      <c r="AH558" s="363"/>
      <c r="AI558" s="363"/>
      <c r="AJ558" s="363"/>
      <c r="AK558" s="363"/>
    </row>
    <row r="559" spans="1:37" ht="13.5" customHeight="1">
      <c r="A559" s="7"/>
      <c r="B559" s="544"/>
      <c r="C559" s="547"/>
      <c r="D559" s="594"/>
      <c r="E559" s="594"/>
      <c r="F559" s="731"/>
      <c r="G559" s="642"/>
      <c r="H559" s="643"/>
      <c r="I559" s="758"/>
      <c r="J559" s="646">
        <v>3</v>
      </c>
      <c r="K559" s="647"/>
      <c r="L559" s="758"/>
      <c r="M559" s="582"/>
      <c r="N559" s="441"/>
      <c r="O559" s="465"/>
      <c r="P559" s="776"/>
      <c r="Q559" s="442"/>
      <c r="R559" s="657"/>
      <c r="S559" s="658"/>
      <c r="T559" s="659"/>
      <c r="U559" s="657"/>
      <c r="V559" s="658"/>
      <c r="W559" s="659"/>
      <c r="Y559" s="363"/>
      <c r="Z559" s="363"/>
      <c r="AA559" s="363"/>
      <c r="AB559" s="363"/>
      <c r="AC559" s="363"/>
      <c r="AD559" s="363"/>
      <c r="AE559" s="363"/>
      <c r="AF559" s="363"/>
      <c r="AG559" s="363"/>
      <c r="AH559" s="363"/>
      <c r="AI559" s="363"/>
      <c r="AJ559" s="363"/>
      <c r="AK559" s="363"/>
    </row>
    <row r="560" spans="1:37" ht="13.5" customHeight="1">
      <c r="A560" s="5"/>
      <c r="B560" s="542" t="s">
        <v>8</v>
      </c>
      <c r="C560" s="546">
        <f>C558+1</f>
        <v>40356</v>
      </c>
      <c r="D560" s="635">
        <v>12</v>
      </c>
      <c r="E560" s="635"/>
      <c r="F560" s="735"/>
      <c r="G560" s="636"/>
      <c r="H560" s="637"/>
      <c r="I560" s="759"/>
      <c r="J560" s="644"/>
      <c r="K560" s="649"/>
      <c r="L560" s="759"/>
      <c r="M560" s="577"/>
      <c r="N560" s="437"/>
      <c r="O560" s="464"/>
      <c r="P560" s="775"/>
      <c r="Q560" s="438"/>
      <c r="R560" s="652"/>
      <c r="S560" s="568"/>
      <c r="T560" s="653"/>
      <c r="U560" s="652"/>
      <c r="V560" s="660"/>
      <c r="W560" s="653"/>
      <c r="Y560" s="363"/>
      <c r="Z560" s="363"/>
      <c r="AA560" s="363"/>
      <c r="AB560" s="363"/>
      <c r="AC560" s="363"/>
      <c r="AD560" s="363"/>
      <c r="AE560" s="363"/>
      <c r="AF560" s="363"/>
      <c r="AG560" s="363"/>
      <c r="AH560" s="363"/>
      <c r="AI560" s="363"/>
      <c r="AJ560" s="363"/>
      <c r="AK560" s="363"/>
    </row>
    <row r="561" spans="1:37" ht="13.5" customHeight="1">
      <c r="A561" s="4" t="s">
        <v>32</v>
      </c>
      <c r="B561" s="542"/>
      <c r="C561" s="546"/>
      <c r="D561" s="568"/>
      <c r="E561" s="568"/>
      <c r="F561" s="736"/>
      <c r="G561" s="457"/>
      <c r="H561" s="456"/>
      <c r="I561" s="760"/>
      <c r="J561" s="650"/>
      <c r="K561" s="651"/>
      <c r="L561" s="760"/>
      <c r="M561" s="592"/>
      <c r="N561" s="458"/>
      <c r="O561" s="573"/>
      <c r="P561" s="778"/>
      <c r="Q561" s="442"/>
      <c r="R561" s="652"/>
      <c r="S561" s="568"/>
      <c r="T561" s="653"/>
      <c r="U561" s="652"/>
      <c r="V561" s="568"/>
      <c r="W561" s="653"/>
      <c r="Y561" s="363"/>
      <c r="Z561" s="363"/>
      <c r="AA561" s="363"/>
      <c r="AB561" s="363"/>
      <c r="AC561" s="363"/>
      <c r="AD561" s="363"/>
      <c r="AE561" s="363"/>
      <c r="AF561" s="363"/>
      <c r="AG561" s="363"/>
      <c r="AH561" s="363"/>
      <c r="AI561" s="363"/>
      <c r="AJ561" s="363"/>
      <c r="AK561" s="363"/>
    </row>
    <row r="562" spans="1:37" s="2" customFormat="1" ht="13.5" customHeight="1">
      <c r="A562" s="469">
        <f>+jaarplan!M38</f>
        <v>12.904761904761905</v>
      </c>
      <c r="B562" s="552"/>
      <c r="C562" s="553" t="s">
        <v>10</v>
      </c>
      <c r="D562" s="326">
        <f>+jaarplan!F38</f>
        <v>22</v>
      </c>
      <c r="E562" s="327"/>
      <c r="F562" s="737"/>
      <c r="G562" s="328">
        <f>+jaarplan!H38</f>
        <v>238</v>
      </c>
      <c r="H562" s="326"/>
      <c r="I562" s="761"/>
      <c r="J562" s="631">
        <f>+jaarplan!K38</f>
        <v>8.5</v>
      </c>
      <c r="K562" s="329"/>
      <c r="L562" s="761"/>
      <c r="M562" s="632"/>
      <c r="N562" s="330"/>
      <c r="O562" s="329"/>
      <c r="P562" s="779"/>
      <c r="Q562" s="331"/>
      <c r="R562" s="470"/>
      <c r="S562" s="471"/>
      <c r="T562" s="472"/>
      <c r="U562" s="470"/>
      <c r="V562" s="471"/>
      <c r="W562" s="472"/>
      <c r="X562" s="351" t="str">
        <f>+jaarplan!W38</f>
        <v>2x</v>
      </c>
      <c r="Y562" s="351">
        <f>+jaarplan!X38</f>
        <v>3</v>
      </c>
      <c r="Z562" s="351" t="str">
        <f>+jaarplan!Y38</f>
        <v>3x</v>
      </c>
      <c r="AA562" s="351">
        <f>+jaarplan!Z38</f>
        <v>0</v>
      </c>
      <c r="AB562" s="402"/>
      <c r="AC562" s="402"/>
      <c r="AD562" s="402"/>
      <c r="AE562" s="402"/>
      <c r="AF562" s="402"/>
      <c r="AG562" s="402"/>
      <c r="AH562" s="402"/>
      <c r="AI562" s="402"/>
      <c r="AJ562" s="402"/>
      <c r="AK562" s="402"/>
    </row>
    <row r="563" spans="1:37" s="2" customFormat="1" ht="13.5" customHeight="1">
      <c r="A563" s="595">
        <f>+F563+I563+L563+P563</f>
        <v>0</v>
      </c>
      <c r="B563" s="544"/>
      <c r="C563" s="553" t="s">
        <v>30</v>
      </c>
      <c r="D563" s="334">
        <f>+SUM(D548:D561)</f>
        <v>22</v>
      </c>
      <c r="E563" s="333"/>
      <c r="F563" s="738">
        <f>+SUM(F548:F561)</f>
        <v>0</v>
      </c>
      <c r="G563" s="334">
        <f>+SUM(G548:G561)</f>
        <v>264</v>
      </c>
      <c r="H563" s="332"/>
      <c r="I563" s="596">
        <f>+SUM(I548:I561)</f>
        <v>0</v>
      </c>
      <c r="J563" s="335">
        <f>+SUM(J548:J561)</f>
        <v>8.5</v>
      </c>
      <c r="K563" s="572"/>
      <c r="L563" s="596">
        <f>+SUM(L548:L561)</f>
        <v>0</v>
      </c>
      <c r="M563" s="334">
        <f>SUM(M548:M561)</f>
        <v>0</v>
      </c>
      <c r="N563" s="35"/>
      <c r="O563" s="572"/>
      <c r="P563" s="774">
        <f>+SUM(P548:P561)</f>
        <v>0</v>
      </c>
      <c r="Q563" s="336"/>
      <c r="R563" s="473">
        <f aca="true" t="shared" si="33" ref="R563:W563">IF(ISERROR(AVERAGE(R548:R561)),0,AVERAGE(R548:R561))</f>
        <v>0</v>
      </c>
      <c r="S563" s="474">
        <f t="shared" si="33"/>
        <v>0</v>
      </c>
      <c r="T563" s="475">
        <f t="shared" si="33"/>
        <v>0</v>
      </c>
      <c r="U563" s="473">
        <f t="shared" si="33"/>
        <v>0</v>
      </c>
      <c r="V563" s="515">
        <f t="shared" si="33"/>
        <v>0</v>
      </c>
      <c r="W563" s="514">
        <f t="shared" si="33"/>
        <v>0</v>
      </c>
      <c r="X563" s="1"/>
      <c r="Y563" s="402"/>
      <c r="Z563" s="402"/>
      <c r="AA563" s="402"/>
      <c r="AB563" s="402"/>
      <c r="AC563" s="402"/>
      <c r="AD563" s="402"/>
      <c r="AE563" s="402"/>
      <c r="AF563" s="402"/>
      <c r="AG563" s="402"/>
      <c r="AH563" s="402"/>
      <c r="AI563" s="402"/>
      <c r="AJ563" s="402"/>
      <c r="AK563" s="402"/>
    </row>
    <row r="564" spans="1:37" ht="13.5" customHeight="1">
      <c r="A564" s="4">
        <f>+A548+1</f>
        <v>36</v>
      </c>
      <c r="B564" s="542" t="s">
        <v>2</v>
      </c>
      <c r="C564" s="543">
        <f>C560+1</f>
        <v>40357</v>
      </c>
      <c r="D564" s="634"/>
      <c r="E564" s="634"/>
      <c r="F564" s="734"/>
      <c r="G564" s="636">
        <v>26</v>
      </c>
      <c r="H564" s="637"/>
      <c r="I564" s="757"/>
      <c r="J564" s="644"/>
      <c r="K564" s="645"/>
      <c r="L564" s="757"/>
      <c r="M564" s="577"/>
      <c r="N564" s="437"/>
      <c r="O564" s="464"/>
      <c r="P564" s="775"/>
      <c r="Q564" s="438"/>
      <c r="R564" s="347"/>
      <c r="S564" s="346"/>
      <c r="T564" s="349"/>
      <c r="U564" s="347"/>
      <c r="V564" s="346"/>
      <c r="W564" s="349"/>
      <c r="Y564" s="363"/>
      <c r="Z564" s="363"/>
      <c r="AA564" s="363"/>
      <c r="AB564" s="363"/>
      <c r="AC564" s="363"/>
      <c r="AD564" s="363"/>
      <c r="AE564" s="363"/>
      <c r="AF564" s="363"/>
      <c r="AG564" s="363"/>
      <c r="AH564" s="363"/>
      <c r="AI564" s="363"/>
      <c r="AJ564" s="363"/>
      <c r="AK564" s="363"/>
    </row>
    <row r="565" spans="1:37" ht="13.5" customHeight="1">
      <c r="A565" s="4"/>
      <c r="B565" s="544"/>
      <c r="C565" s="545"/>
      <c r="D565" s="594"/>
      <c r="E565" s="594"/>
      <c r="F565" s="731"/>
      <c r="G565" s="638"/>
      <c r="H565" s="639"/>
      <c r="I565" s="758"/>
      <c r="J565" s="646">
        <v>5</v>
      </c>
      <c r="K565" s="647"/>
      <c r="L565" s="758"/>
      <c r="M565" s="582"/>
      <c r="N565" s="441"/>
      <c r="O565" s="465"/>
      <c r="P565" s="776"/>
      <c r="Q565" s="442"/>
      <c r="R565" s="652"/>
      <c r="S565" s="568"/>
      <c r="T565" s="653"/>
      <c r="U565" s="652"/>
      <c r="V565" s="568"/>
      <c r="W565" s="653"/>
      <c r="Y565" s="363"/>
      <c r="Z565" s="363"/>
      <c r="AA565" s="363"/>
      <c r="AB565" s="363"/>
      <c r="AC565" s="363"/>
      <c r="AD565" s="363"/>
      <c r="AE565" s="363"/>
      <c r="AF565" s="363"/>
      <c r="AG565" s="363"/>
      <c r="AH565" s="363"/>
      <c r="AI565" s="363"/>
      <c r="AJ565" s="363"/>
      <c r="AK565" s="363"/>
    </row>
    <row r="566" spans="1:37" ht="13.5" customHeight="1">
      <c r="A566" s="5"/>
      <c r="B566" s="542" t="s">
        <v>3</v>
      </c>
      <c r="C566" s="546">
        <f>C564+1</f>
        <v>40358</v>
      </c>
      <c r="D566" s="634"/>
      <c r="E566" s="634"/>
      <c r="F566" s="734"/>
      <c r="G566" s="636">
        <v>26</v>
      </c>
      <c r="H566" s="637"/>
      <c r="I566" s="757"/>
      <c r="J566" s="648"/>
      <c r="K566" s="645"/>
      <c r="L566" s="757"/>
      <c r="M566" s="584"/>
      <c r="N566" s="437"/>
      <c r="O566" s="464"/>
      <c r="P566" s="777"/>
      <c r="Q566" s="438"/>
      <c r="R566" s="654"/>
      <c r="S566" s="655"/>
      <c r="T566" s="656"/>
      <c r="U566" s="654"/>
      <c r="V566" s="655"/>
      <c r="W566" s="656"/>
      <c r="Y566" s="363"/>
      <c r="Z566" s="363"/>
      <c r="AA566" s="363"/>
      <c r="AB566" s="363"/>
      <c r="AC566" s="363"/>
      <c r="AD566" s="363"/>
      <c r="AE566" s="363"/>
      <c r="AF566" s="363"/>
      <c r="AG566" s="363"/>
      <c r="AH566" s="363"/>
      <c r="AI566" s="363"/>
      <c r="AJ566" s="363"/>
      <c r="AK566" s="363"/>
    </row>
    <row r="567" spans="1:37" ht="13.5" customHeight="1">
      <c r="A567" s="5" t="s">
        <v>31</v>
      </c>
      <c r="B567" s="544"/>
      <c r="C567" s="547"/>
      <c r="D567" s="594">
        <v>15</v>
      </c>
      <c r="E567" s="594"/>
      <c r="F567" s="731"/>
      <c r="G567" s="638"/>
      <c r="H567" s="639"/>
      <c r="I567" s="758"/>
      <c r="J567" s="646"/>
      <c r="K567" s="647"/>
      <c r="L567" s="758"/>
      <c r="M567" s="582"/>
      <c r="N567" s="441"/>
      <c r="O567" s="465"/>
      <c r="P567" s="776"/>
      <c r="Q567" s="442"/>
      <c r="R567" s="657"/>
      <c r="S567" s="658"/>
      <c r="T567" s="659"/>
      <c r="U567" s="657"/>
      <c r="V567" s="658"/>
      <c r="W567" s="659"/>
      <c r="Y567" s="363"/>
      <c r="Z567" s="363"/>
      <c r="AA567" s="363"/>
      <c r="AB567" s="363"/>
      <c r="AC567" s="363"/>
      <c r="AD567" s="363"/>
      <c r="AE567" s="363"/>
      <c r="AF567" s="363"/>
      <c r="AG567" s="363"/>
      <c r="AH567" s="363"/>
      <c r="AI567" s="363"/>
      <c r="AJ567" s="363"/>
      <c r="AK567" s="363"/>
    </row>
    <row r="568" spans="1:37" ht="13.5" customHeight="1">
      <c r="A568" s="5"/>
      <c r="B568" s="542" t="s">
        <v>4</v>
      </c>
      <c r="C568" s="546">
        <f>C566+1</f>
        <v>40359</v>
      </c>
      <c r="D568" s="634"/>
      <c r="E568" s="634"/>
      <c r="F568" s="734"/>
      <c r="G568" s="636">
        <v>120</v>
      </c>
      <c r="H568" s="637"/>
      <c r="I568" s="757"/>
      <c r="J568" s="648"/>
      <c r="K568" s="645"/>
      <c r="L568" s="757"/>
      <c r="M568" s="584"/>
      <c r="N568" s="437"/>
      <c r="O568" s="464"/>
      <c r="P568" s="777"/>
      <c r="Q568" s="438" t="s">
        <v>465</v>
      </c>
      <c r="R568" s="652"/>
      <c r="S568" s="568"/>
      <c r="T568" s="653"/>
      <c r="U568" s="652"/>
      <c r="V568" s="568"/>
      <c r="W568" s="653"/>
      <c r="Y568" s="363"/>
      <c r="Z568" s="363"/>
      <c r="AA568" s="363"/>
      <c r="AB568" s="363"/>
      <c r="AC568" s="363"/>
      <c r="AD568" s="363"/>
      <c r="AE568" s="363"/>
      <c r="AF568" s="363"/>
      <c r="AG568" s="363"/>
      <c r="AH568" s="363"/>
      <c r="AI568" s="363"/>
      <c r="AJ568" s="363"/>
      <c r="AK568" s="363"/>
    </row>
    <row r="569" spans="1:37" ht="13.5" customHeight="1">
      <c r="A569" s="5"/>
      <c r="B569" s="544"/>
      <c r="C569" s="547"/>
      <c r="D569" s="594">
        <v>16</v>
      </c>
      <c r="E569" s="594"/>
      <c r="F569" s="731"/>
      <c r="G569" s="638"/>
      <c r="H569" s="639"/>
      <c r="I569" s="758"/>
      <c r="J569" s="646"/>
      <c r="K569" s="647"/>
      <c r="L569" s="758"/>
      <c r="M569" s="582"/>
      <c r="N569" s="441"/>
      <c r="O569" s="465"/>
      <c r="P569" s="776"/>
      <c r="Q569" s="442"/>
      <c r="R569" s="652"/>
      <c r="S569" s="568"/>
      <c r="T569" s="653"/>
      <c r="U569" s="652"/>
      <c r="V569" s="568"/>
      <c r="W569" s="653"/>
      <c r="Y569" s="363"/>
      <c r="Z569" s="363"/>
      <c r="AA569" s="363"/>
      <c r="AB569" s="363"/>
      <c r="AC569" s="363"/>
      <c r="AD569" s="363"/>
      <c r="AE569" s="363"/>
      <c r="AF569" s="363"/>
      <c r="AG569" s="363"/>
      <c r="AH569" s="363"/>
      <c r="AI569" s="363"/>
      <c r="AJ569" s="363"/>
      <c r="AK569" s="363"/>
    </row>
    <row r="570" spans="1:37" ht="13.5" customHeight="1">
      <c r="A570" s="5"/>
      <c r="B570" s="542" t="s">
        <v>5</v>
      </c>
      <c r="C570" s="546">
        <f>C568+1</f>
        <v>40360</v>
      </c>
      <c r="D570" s="634"/>
      <c r="E570" s="634"/>
      <c r="F570" s="734"/>
      <c r="G570" s="636">
        <v>80</v>
      </c>
      <c r="H570" s="637"/>
      <c r="I570" s="757"/>
      <c r="J570" s="648"/>
      <c r="K570" s="645"/>
      <c r="L570" s="757"/>
      <c r="M570" s="584"/>
      <c r="N570" s="437"/>
      <c r="O570" s="464"/>
      <c r="P570" s="777"/>
      <c r="Q570" s="438" t="s">
        <v>465</v>
      </c>
      <c r="R570" s="654"/>
      <c r="S570" s="655"/>
      <c r="T570" s="656"/>
      <c r="U570" s="654"/>
      <c r="V570" s="655"/>
      <c r="W570" s="656"/>
      <c r="Y570" s="363"/>
      <c r="Z570" s="363"/>
      <c r="AA570" s="363"/>
      <c r="AB570" s="363"/>
      <c r="AC570" s="363"/>
      <c r="AD570" s="363"/>
      <c r="AE570" s="363"/>
      <c r="AF570" s="363"/>
      <c r="AG570" s="363"/>
      <c r="AH570" s="363"/>
      <c r="AI570" s="363"/>
      <c r="AJ570" s="363"/>
      <c r="AK570" s="363"/>
    </row>
    <row r="571" spans="1:37" ht="13.5" customHeight="1">
      <c r="A571" s="5" t="str">
        <f>+jaarplan!E39</f>
        <v>volume</v>
      </c>
      <c r="B571" s="544"/>
      <c r="C571" s="547"/>
      <c r="D571" s="594"/>
      <c r="E571" s="594"/>
      <c r="F571" s="731"/>
      <c r="G571" s="638"/>
      <c r="H571" s="639"/>
      <c r="I571" s="758"/>
      <c r="J571" s="646">
        <v>6</v>
      </c>
      <c r="K571" s="647"/>
      <c r="L571" s="758"/>
      <c r="M571" s="582"/>
      <c r="N571" s="441"/>
      <c r="O571" s="465"/>
      <c r="P571" s="776"/>
      <c r="Q571" s="442"/>
      <c r="R571" s="657"/>
      <c r="S571" s="658"/>
      <c r="T571" s="659"/>
      <c r="U571" s="657"/>
      <c r="V571" s="658"/>
      <c r="W571" s="659"/>
      <c r="Y571" s="363"/>
      <c r="Z571" s="363"/>
      <c r="AA571" s="363"/>
      <c r="AB571" s="363"/>
      <c r="AC571" s="363"/>
      <c r="AD571" s="363"/>
      <c r="AE571" s="363"/>
      <c r="AF571" s="363"/>
      <c r="AG571" s="363"/>
      <c r="AH571" s="363"/>
      <c r="AI571" s="363"/>
      <c r="AJ571" s="363"/>
      <c r="AK571" s="363"/>
    </row>
    <row r="572" spans="1:37" ht="13.5" customHeight="1">
      <c r="A572" s="5"/>
      <c r="B572" s="542" t="s">
        <v>6</v>
      </c>
      <c r="C572" s="546">
        <f>C570+1</f>
        <v>40361</v>
      </c>
      <c r="D572" s="634"/>
      <c r="E572" s="634"/>
      <c r="F572" s="734"/>
      <c r="G572" s="636"/>
      <c r="H572" s="637"/>
      <c r="I572" s="757"/>
      <c r="J572" s="648"/>
      <c r="K572" s="645"/>
      <c r="L572" s="757"/>
      <c r="M572" s="584"/>
      <c r="N572" s="437"/>
      <c r="O572" s="464"/>
      <c r="P572" s="777"/>
      <c r="Q572" s="438"/>
      <c r="R572" s="652"/>
      <c r="S572" s="568"/>
      <c r="T572" s="653"/>
      <c r="U572" s="652"/>
      <c r="V572" s="568"/>
      <c r="W572" s="653"/>
      <c r="Y572" s="363"/>
      <c r="Z572" s="363"/>
      <c r="AA572" s="363"/>
      <c r="AB572" s="363"/>
      <c r="AC572" s="363"/>
      <c r="AD572" s="363"/>
      <c r="AE572" s="363"/>
      <c r="AF572" s="363"/>
      <c r="AG572" s="363"/>
      <c r="AH572" s="363"/>
      <c r="AI572" s="363"/>
      <c r="AJ572" s="363"/>
      <c r="AK572" s="363"/>
    </row>
    <row r="573" spans="1:37" ht="13.5" customHeight="1">
      <c r="A573" s="5"/>
      <c r="B573" s="544"/>
      <c r="C573" s="547"/>
      <c r="D573" s="594">
        <v>12</v>
      </c>
      <c r="E573" s="594"/>
      <c r="F573" s="731"/>
      <c r="G573" s="638"/>
      <c r="H573" s="639"/>
      <c r="I573" s="758"/>
      <c r="J573" s="646">
        <v>4</v>
      </c>
      <c r="K573" s="647"/>
      <c r="L573" s="758"/>
      <c r="M573" s="582"/>
      <c r="N573" s="441"/>
      <c r="O573" s="465"/>
      <c r="P573" s="776"/>
      <c r="Q573" s="442"/>
      <c r="R573" s="652"/>
      <c r="S573" s="568"/>
      <c r="T573" s="653"/>
      <c r="U573" s="652"/>
      <c r="V573" s="568"/>
      <c r="W573" s="653"/>
      <c r="Y573" s="363"/>
      <c r="Z573" s="363"/>
      <c r="AA573" s="363"/>
      <c r="AB573" s="363"/>
      <c r="AC573" s="363"/>
      <c r="AD573" s="363"/>
      <c r="AE573" s="363"/>
      <c r="AF573" s="363"/>
      <c r="AG573" s="363"/>
      <c r="AH573" s="363"/>
      <c r="AI573" s="363"/>
      <c r="AJ573" s="363"/>
      <c r="AK573" s="363"/>
    </row>
    <row r="574" spans="1:37" ht="13.5" customHeight="1">
      <c r="A574" s="7"/>
      <c r="B574" s="542" t="s">
        <v>7</v>
      </c>
      <c r="C574" s="546">
        <f>C572+1</f>
        <v>40362</v>
      </c>
      <c r="D574" s="634"/>
      <c r="E574" s="634"/>
      <c r="F574" s="734"/>
      <c r="G574" s="640">
        <v>180</v>
      </c>
      <c r="H574" s="641"/>
      <c r="I574" s="757"/>
      <c r="J574" s="648"/>
      <c r="K574" s="645"/>
      <c r="L574" s="757"/>
      <c r="M574" s="584"/>
      <c r="N574" s="437"/>
      <c r="O574" s="464"/>
      <c r="P574" s="777"/>
      <c r="Q574" s="438"/>
      <c r="R574" s="654"/>
      <c r="S574" s="655"/>
      <c r="T574" s="656"/>
      <c r="U574" s="654"/>
      <c r="V574" s="655"/>
      <c r="W574" s="656"/>
      <c r="Y574" s="363"/>
      <c r="Z574" s="363"/>
      <c r="AA574" s="363"/>
      <c r="AB574" s="363"/>
      <c r="AC574" s="363"/>
      <c r="AD574" s="363"/>
      <c r="AE574" s="363"/>
      <c r="AF574" s="363"/>
      <c r="AG574" s="363"/>
      <c r="AH574" s="363"/>
      <c r="AI574" s="363"/>
      <c r="AJ574" s="363"/>
      <c r="AK574" s="363"/>
    </row>
    <row r="575" spans="1:37" ht="13.5" customHeight="1">
      <c r="A575" s="7"/>
      <c r="B575" s="544"/>
      <c r="C575" s="547"/>
      <c r="D575" s="594"/>
      <c r="E575" s="594"/>
      <c r="F575" s="731"/>
      <c r="G575" s="642"/>
      <c r="H575" s="643"/>
      <c r="I575" s="758"/>
      <c r="J575" s="646"/>
      <c r="K575" s="647"/>
      <c r="L575" s="758"/>
      <c r="M575" s="582"/>
      <c r="N575" s="441"/>
      <c r="O575" s="465"/>
      <c r="P575" s="776"/>
      <c r="Q575" s="442"/>
      <c r="R575" s="657"/>
      <c r="S575" s="658"/>
      <c r="T575" s="659"/>
      <c r="U575" s="657"/>
      <c r="V575" s="658"/>
      <c r="W575" s="659"/>
      <c r="Y575" s="363"/>
      <c r="Z575" s="363"/>
      <c r="AA575" s="363"/>
      <c r="AB575" s="363"/>
      <c r="AC575" s="363"/>
      <c r="AD575" s="363"/>
      <c r="AE575" s="363"/>
      <c r="AF575" s="363"/>
      <c r="AG575" s="363"/>
      <c r="AH575" s="363"/>
      <c r="AI575" s="363"/>
      <c r="AJ575" s="363"/>
      <c r="AK575" s="363"/>
    </row>
    <row r="576" spans="1:37" ht="13.5" customHeight="1">
      <c r="A576" s="5"/>
      <c r="B576" s="542" t="s">
        <v>8</v>
      </c>
      <c r="C576" s="546">
        <f>C574+1</f>
        <v>40363</v>
      </c>
      <c r="D576" s="635">
        <v>30</v>
      </c>
      <c r="E576" s="635"/>
      <c r="F576" s="735"/>
      <c r="G576" s="636"/>
      <c r="H576" s="637"/>
      <c r="I576" s="759"/>
      <c r="J576" s="644">
        <v>3</v>
      </c>
      <c r="K576" s="649"/>
      <c r="L576" s="759"/>
      <c r="M576" s="577"/>
      <c r="N576" s="437"/>
      <c r="O576" s="464"/>
      <c r="P576" s="775"/>
      <c r="Q576" s="438"/>
      <c r="R576" s="652"/>
      <c r="S576" s="568"/>
      <c r="T576" s="653"/>
      <c r="U576" s="652"/>
      <c r="V576" s="660"/>
      <c r="W576" s="653"/>
      <c r="Y576" s="363"/>
      <c r="Z576" s="363"/>
      <c r="AA576" s="363"/>
      <c r="AB576" s="363"/>
      <c r="AC576" s="363"/>
      <c r="AD576" s="363"/>
      <c r="AE576" s="363"/>
      <c r="AF576" s="363"/>
      <c r="AG576" s="363"/>
      <c r="AH576" s="363"/>
      <c r="AI576" s="363"/>
      <c r="AJ576" s="363"/>
      <c r="AK576" s="363"/>
    </row>
    <row r="577" spans="1:37" ht="13.5" customHeight="1">
      <c r="A577" s="4" t="s">
        <v>32</v>
      </c>
      <c r="B577" s="542"/>
      <c r="C577" s="546"/>
      <c r="D577" s="568"/>
      <c r="E577" s="568"/>
      <c r="F577" s="736"/>
      <c r="G577" s="457"/>
      <c r="H577" s="456"/>
      <c r="I577" s="760"/>
      <c r="J577" s="650"/>
      <c r="K577" s="651"/>
      <c r="L577" s="760"/>
      <c r="M577" s="592"/>
      <c r="N577" s="458"/>
      <c r="O577" s="573"/>
      <c r="P577" s="778"/>
      <c r="Q577" s="442"/>
      <c r="R577" s="652"/>
      <c r="S577" s="568"/>
      <c r="T577" s="653"/>
      <c r="U577" s="652"/>
      <c r="V577" s="568"/>
      <c r="W577" s="653"/>
      <c r="Y577" s="363"/>
      <c r="Z577" s="363"/>
      <c r="AA577" s="363"/>
      <c r="AB577" s="363"/>
      <c r="AC577" s="363"/>
      <c r="AD577" s="363"/>
      <c r="AE577" s="363"/>
      <c r="AF577" s="363"/>
      <c r="AG577" s="363"/>
      <c r="AH577" s="363"/>
      <c r="AI577" s="363"/>
      <c r="AJ577" s="363"/>
      <c r="AK577" s="363"/>
    </row>
    <row r="578" spans="1:37" s="2" customFormat="1" ht="13.5" customHeight="1">
      <c r="A578" s="469">
        <f>+jaarplan!M39</f>
        <v>26.785714285714285</v>
      </c>
      <c r="B578" s="552"/>
      <c r="C578" s="553" t="s">
        <v>10</v>
      </c>
      <c r="D578" s="326">
        <f>+jaarplan!F39</f>
        <v>74</v>
      </c>
      <c r="E578" s="327"/>
      <c r="F578" s="737"/>
      <c r="G578" s="328">
        <f>+jaarplan!H39</f>
        <v>434</v>
      </c>
      <c r="H578" s="326"/>
      <c r="I578" s="761"/>
      <c r="J578" s="631">
        <f>+jaarplan!K39</f>
        <v>18</v>
      </c>
      <c r="K578" s="329"/>
      <c r="L578" s="761"/>
      <c r="M578" s="632"/>
      <c r="N578" s="330"/>
      <c r="O578" s="329"/>
      <c r="P578" s="779"/>
      <c r="Q578" s="331"/>
      <c r="R578" s="470"/>
      <c r="S578" s="471"/>
      <c r="T578" s="472"/>
      <c r="U578" s="470"/>
      <c r="V578" s="471"/>
      <c r="W578" s="472"/>
      <c r="X578" s="351" t="str">
        <f>+jaarplan!W39</f>
        <v>4x</v>
      </c>
      <c r="Y578" s="351">
        <f>+jaarplan!X39</f>
        <v>5</v>
      </c>
      <c r="Z578" s="351" t="str">
        <f>+jaarplan!Y39</f>
        <v>4x</v>
      </c>
      <c r="AA578" s="351">
        <f>+jaarplan!Z39</f>
        <v>0</v>
      </c>
      <c r="AB578" s="402"/>
      <c r="AC578" s="402"/>
      <c r="AD578" s="402"/>
      <c r="AE578" s="402"/>
      <c r="AF578" s="402"/>
      <c r="AG578" s="402"/>
      <c r="AH578" s="402"/>
      <c r="AI578" s="402"/>
      <c r="AJ578" s="402"/>
      <c r="AK578" s="402"/>
    </row>
    <row r="579" spans="1:37" s="2" customFormat="1" ht="13.5" customHeight="1">
      <c r="A579" s="595">
        <f>+F579+I579+L579+P579</f>
        <v>0</v>
      </c>
      <c r="B579" s="544"/>
      <c r="C579" s="553" t="s">
        <v>30</v>
      </c>
      <c r="D579" s="334">
        <f>+SUM(D564:D577)</f>
        <v>73</v>
      </c>
      <c r="E579" s="333"/>
      <c r="F579" s="738">
        <f>+SUM(F564:F577)</f>
        <v>0</v>
      </c>
      <c r="G579" s="334">
        <f>+SUM(G564:G577)</f>
        <v>432</v>
      </c>
      <c r="H579" s="332"/>
      <c r="I579" s="596">
        <f>+SUM(I564:I577)</f>
        <v>0</v>
      </c>
      <c r="J579" s="335">
        <f>+SUM(J564:J577)</f>
        <v>18</v>
      </c>
      <c r="K579" s="572"/>
      <c r="L579" s="596">
        <f>+SUM(L564:L577)</f>
        <v>0</v>
      </c>
      <c r="M579" s="334">
        <f>SUM(M564:M577)</f>
        <v>0</v>
      </c>
      <c r="N579" s="35"/>
      <c r="O579" s="572"/>
      <c r="P579" s="774">
        <f>+SUM(P564:P577)</f>
        <v>0</v>
      </c>
      <c r="Q579" s="336"/>
      <c r="R579" s="473">
        <f aca="true" t="shared" si="34" ref="R579:W579">IF(ISERROR(AVERAGE(R564:R577)),0,AVERAGE(R564:R577))</f>
        <v>0</v>
      </c>
      <c r="S579" s="474">
        <f t="shared" si="34"/>
        <v>0</v>
      </c>
      <c r="T579" s="475">
        <f t="shared" si="34"/>
        <v>0</v>
      </c>
      <c r="U579" s="473">
        <f t="shared" si="34"/>
        <v>0</v>
      </c>
      <c r="V579" s="515">
        <f t="shared" si="34"/>
        <v>0</v>
      </c>
      <c r="W579" s="514">
        <f t="shared" si="34"/>
        <v>0</v>
      </c>
      <c r="X579" s="1"/>
      <c r="Y579" s="402"/>
      <c r="Z579" s="402"/>
      <c r="AA579" s="402"/>
      <c r="AB579" s="402"/>
      <c r="AC579" s="402"/>
      <c r="AD579" s="402"/>
      <c r="AE579" s="402"/>
      <c r="AF579" s="402"/>
      <c r="AG579" s="402"/>
      <c r="AH579" s="402"/>
      <c r="AI579" s="402"/>
      <c r="AJ579" s="402"/>
      <c r="AK579" s="402"/>
    </row>
    <row r="580" spans="1:37" ht="13.5" customHeight="1">
      <c r="A580" s="4">
        <f>+A564+1</f>
        <v>37</v>
      </c>
      <c r="B580" s="542" t="s">
        <v>2</v>
      </c>
      <c r="C580" s="543">
        <f>C576+1</f>
        <v>40364</v>
      </c>
      <c r="D580" s="634"/>
      <c r="E580" s="634"/>
      <c r="F580" s="734"/>
      <c r="G580" s="636">
        <v>26</v>
      </c>
      <c r="H580" s="637"/>
      <c r="I580" s="757"/>
      <c r="J580" s="644"/>
      <c r="K580" s="645"/>
      <c r="L580" s="757"/>
      <c r="M580" s="577"/>
      <c r="N580" s="437"/>
      <c r="O580" s="464"/>
      <c r="P580" s="775"/>
      <c r="Q580" s="438"/>
      <c r="R580" s="347"/>
      <c r="S580" s="346"/>
      <c r="T580" s="349"/>
      <c r="U580" s="347"/>
      <c r="V580" s="346"/>
      <c r="W580" s="349"/>
      <c r="Y580" s="363"/>
      <c r="Z580" s="363"/>
      <c r="AA580" s="363"/>
      <c r="AB580" s="363"/>
      <c r="AC580" s="363"/>
      <c r="AD580" s="363"/>
      <c r="AE580" s="363"/>
      <c r="AF580" s="363"/>
      <c r="AG580" s="363"/>
      <c r="AH580" s="363"/>
      <c r="AI580" s="363"/>
      <c r="AJ580" s="363"/>
      <c r="AK580" s="363"/>
    </row>
    <row r="581" spans="1:37" ht="13.5" customHeight="1">
      <c r="A581" s="4"/>
      <c r="B581" s="544"/>
      <c r="C581" s="545"/>
      <c r="D581" s="594"/>
      <c r="E581" s="594"/>
      <c r="F581" s="731"/>
      <c r="G581" s="638"/>
      <c r="H581" s="639"/>
      <c r="I581" s="758"/>
      <c r="J581" s="646">
        <v>5</v>
      </c>
      <c r="K581" s="647"/>
      <c r="L581" s="758"/>
      <c r="M581" s="582"/>
      <c r="N581" s="441"/>
      <c r="O581" s="465"/>
      <c r="P581" s="776"/>
      <c r="Q581" s="442"/>
      <c r="R581" s="652"/>
      <c r="S581" s="568"/>
      <c r="T581" s="653"/>
      <c r="U581" s="652"/>
      <c r="V581" s="568"/>
      <c r="W581" s="653"/>
      <c r="Y581" s="363"/>
      <c r="Z581" s="363"/>
      <c r="AA581" s="363"/>
      <c r="AB581" s="363"/>
      <c r="AC581" s="363"/>
      <c r="AD581" s="363"/>
      <c r="AE581" s="363"/>
      <c r="AF581" s="363"/>
      <c r="AG581" s="363"/>
      <c r="AH581" s="363"/>
      <c r="AI581" s="363"/>
      <c r="AJ581" s="363"/>
      <c r="AK581" s="363"/>
    </row>
    <row r="582" spans="1:37" ht="13.5" customHeight="1">
      <c r="A582" s="5"/>
      <c r="B582" s="542" t="s">
        <v>3</v>
      </c>
      <c r="C582" s="546">
        <f>C580+1</f>
        <v>40365</v>
      </c>
      <c r="D582" s="634"/>
      <c r="E582" s="634"/>
      <c r="F582" s="734"/>
      <c r="G582" s="636">
        <v>26</v>
      </c>
      <c r="H582" s="637"/>
      <c r="I582" s="757"/>
      <c r="J582" s="648"/>
      <c r="K582" s="645"/>
      <c r="L582" s="757"/>
      <c r="M582" s="584"/>
      <c r="N582" s="437"/>
      <c r="O582" s="464"/>
      <c r="P582" s="777"/>
      <c r="Q582" s="438"/>
      <c r="R582" s="654"/>
      <c r="S582" s="655"/>
      <c r="T582" s="656"/>
      <c r="U582" s="654"/>
      <c r="V582" s="655"/>
      <c r="W582" s="656"/>
      <c r="Y582" s="363"/>
      <c r="Z582" s="363"/>
      <c r="AA582" s="363"/>
      <c r="AB582" s="363"/>
      <c r="AC582" s="363"/>
      <c r="AD582" s="363"/>
      <c r="AE582" s="363"/>
      <c r="AF582" s="363"/>
      <c r="AG582" s="363"/>
      <c r="AH582" s="363"/>
      <c r="AI582" s="363"/>
      <c r="AJ582" s="363"/>
      <c r="AK582" s="363"/>
    </row>
    <row r="583" spans="1:37" ht="13.5" customHeight="1">
      <c r="A583" s="5" t="s">
        <v>31</v>
      </c>
      <c r="B583" s="544"/>
      <c r="C583" s="547"/>
      <c r="D583" s="594">
        <v>15</v>
      </c>
      <c r="E583" s="594"/>
      <c r="F583" s="731"/>
      <c r="G583" s="638"/>
      <c r="H583" s="639"/>
      <c r="I583" s="758"/>
      <c r="J583" s="646"/>
      <c r="K583" s="647"/>
      <c r="L583" s="758"/>
      <c r="M583" s="582"/>
      <c r="N583" s="441"/>
      <c r="O583" s="465"/>
      <c r="P583" s="776"/>
      <c r="Q583" s="442"/>
      <c r="R583" s="657"/>
      <c r="S583" s="658"/>
      <c r="T583" s="659"/>
      <c r="U583" s="657"/>
      <c r="V583" s="658"/>
      <c r="W583" s="659"/>
      <c r="Y583" s="363"/>
      <c r="Z583" s="363"/>
      <c r="AA583" s="363"/>
      <c r="AB583" s="363"/>
      <c r="AC583" s="363"/>
      <c r="AD583" s="363"/>
      <c r="AE583" s="363"/>
      <c r="AF583" s="363"/>
      <c r="AG583" s="363"/>
      <c r="AH583" s="363"/>
      <c r="AI583" s="363"/>
      <c r="AJ583" s="363"/>
      <c r="AK583" s="363"/>
    </row>
    <row r="584" spans="1:37" ht="13.5" customHeight="1">
      <c r="A584" s="5"/>
      <c r="B584" s="542" t="s">
        <v>4</v>
      </c>
      <c r="C584" s="546">
        <f>C582+1</f>
        <v>40366</v>
      </c>
      <c r="D584" s="634"/>
      <c r="E584" s="634"/>
      <c r="F584" s="734"/>
      <c r="G584" s="636">
        <v>120</v>
      </c>
      <c r="H584" s="637"/>
      <c r="I584" s="757"/>
      <c r="J584" s="648"/>
      <c r="K584" s="645"/>
      <c r="L584" s="757"/>
      <c r="M584" s="584"/>
      <c r="N584" s="437"/>
      <c r="O584" s="464"/>
      <c r="P584" s="777"/>
      <c r="Q584" s="438" t="s">
        <v>465</v>
      </c>
      <c r="R584" s="652"/>
      <c r="S584" s="568"/>
      <c r="T584" s="653"/>
      <c r="U584" s="652"/>
      <c r="V584" s="568"/>
      <c r="W584" s="653"/>
      <c r="Y584" s="363"/>
      <c r="Z584" s="363"/>
      <c r="AA584" s="363"/>
      <c r="AB584" s="363"/>
      <c r="AC584" s="363"/>
      <c r="AD584" s="363"/>
      <c r="AE584" s="363"/>
      <c r="AF584" s="363"/>
      <c r="AG584" s="363"/>
      <c r="AH584" s="363"/>
      <c r="AI584" s="363"/>
      <c r="AJ584" s="363"/>
      <c r="AK584" s="363"/>
    </row>
    <row r="585" spans="1:37" ht="13.5" customHeight="1">
      <c r="A585" s="5"/>
      <c r="B585" s="544"/>
      <c r="C585" s="547"/>
      <c r="D585" s="594">
        <v>16</v>
      </c>
      <c r="E585" s="594"/>
      <c r="F585" s="731"/>
      <c r="G585" s="638"/>
      <c r="H585" s="639"/>
      <c r="I585" s="758"/>
      <c r="J585" s="646"/>
      <c r="K585" s="647"/>
      <c r="L585" s="758"/>
      <c r="M585" s="582"/>
      <c r="N585" s="441"/>
      <c r="O585" s="465"/>
      <c r="P585" s="776"/>
      <c r="Q585" s="442"/>
      <c r="R585" s="652"/>
      <c r="S585" s="568"/>
      <c r="T585" s="653"/>
      <c r="U585" s="652"/>
      <c r="V585" s="568"/>
      <c r="W585" s="653"/>
      <c r="Y585" s="363"/>
      <c r="Z585" s="363"/>
      <c r="AA585" s="363"/>
      <c r="AB585" s="363"/>
      <c r="AC585" s="363"/>
      <c r="AD585" s="363"/>
      <c r="AE585" s="363"/>
      <c r="AF585" s="363"/>
      <c r="AG585" s="363"/>
      <c r="AH585" s="363"/>
      <c r="AI585" s="363"/>
      <c r="AJ585" s="363"/>
      <c r="AK585" s="363"/>
    </row>
    <row r="586" spans="1:37" ht="13.5" customHeight="1">
      <c r="A586" s="5"/>
      <c r="B586" s="542" t="s">
        <v>5</v>
      </c>
      <c r="C586" s="546">
        <f>C584+1</f>
        <v>40367</v>
      </c>
      <c r="D586" s="634"/>
      <c r="E586" s="634"/>
      <c r="F586" s="734"/>
      <c r="G586" s="636">
        <v>80</v>
      </c>
      <c r="H586" s="637"/>
      <c r="I586" s="757"/>
      <c r="J586" s="648">
        <v>6</v>
      </c>
      <c r="K586" s="645"/>
      <c r="L586" s="757"/>
      <c r="M586" s="584"/>
      <c r="N586" s="437"/>
      <c r="O586" s="464"/>
      <c r="P586" s="777"/>
      <c r="Q586" s="438" t="s">
        <v>465</v>
      </c>
      <c r="R586" s="654"/>
      <c r="S586" s="655"/>
      <c r="T586" s="656"/>
      <c r="U586" s="654"/>
      <c r="V586" s="655"/>
      <c r="W586" s="656"/>
      <c r="Y586" s="363"/>
      <c r="Z586" s="363"/>
      <c r="AA586" s="363"/>
      <c r="AB586" s="363"/>
      <c r="AC586" s="363"/>
      <c r="AD586" s="363"/>
      <c r="AE586" s="363"/>
      <c r="AF586" s="363"/>
      <c r="AG586" s="363"/>
      <c r="AH586" s="363"/>
      <c r="AI586" s="363"/>
      <c r="AJ586" s="363"/>
      <c r="AK586" s="363"/>
    </row>
    <row r="587" spans="1:37" ht="13.5" customHeight="1">
      <c r="A587" s="5" t="str">
        <f>+jaarplan!E40</f>
        <v>volume</v>
      </c>
      <c r="B587" s="548"/>
      <c r="C587" s="547"/>
      <c r="D587" s="594"/>
      <c r="E587" s="594"/>
      <c r="F587" s="731"/>
      <c r="G587" s="638"/>
      <c r="H587" s="639"/>
      <c r="I587" s="758"/>
      <c r="J587" s="646"/>
      <c r="K587" s="647"/>
      <c r="L587" s="758"/>
      <c r="M587" s="582"/>
      <c r="N587" s="441"/>
      <c r="O587" s="465"/>
      <c r="P587" s="776"/>
      <c r="Q587" s="442"/>
      <c r="R587" s="657"/>
      <c r="S587" s="658"/>
      <c r="T587" s="659"/>
      <c r="U587" s="657"/>
      <c r="V587" s="658"/>
      <c r="W587" s="659"/>
      <c r="Y587" s="363"/>
      <c r="Z587" s="363"/>
      <c r="AA587" s="363"/>
      <c r="AB587" s="363"/>
      <c r="AC587" s="363"/>
      <c r="AD587" s="363"/>
      <c r="AE587" s="363"/>
      <c r="AF587" s="363"/>
      <c r="AG587" s="363"/>
      <c r="AH587" s="363"/>
      <c r="AI587" s="363"/>
      <c r="AJ587" s="363"/>
      <c r="AK587" s="363"/>
    </row>
    <row r="588" spans="1:37" ht="13.5" customHeight="1">
      <c r="A588" s="5"/>
      <c r="B588" s="542" t="s">
        <v>6</v>
      </c>
      <c r="C588" s="546">
        <f>C586+1</f>
        <v>40368</v>
      </c>
      <c r="D588" s="634">
        <v>12</v>
      </c>
      <c r="E588" s="634"/>
      <c r="F588" s="734"/>
      <c r="G588" s="636"/>
      <c r="H588" s="637"/>
      <c r="I588" s="757"/>
      <c r="J588" s="648">
        <v>4</v>
      </c>
      <c r="K588" s="645"/>
      <c r="L588" s="757"/>
      <c r="M588" s="584"/>
      <c r="N588" s="437"/>
      <c r="O588" s="464"/>
      <c r="P588" s="777"/>
      <c r="Q588" s="438"/>
      <c r="R588" s="652"/>
      <c r="S588" s="568"/>
      <c r="T588" s="653"/>
      <c r="U588" s="652"/>
      <c r="V588" s="568"/>
      <c r="W588" s="653"/>
      <c r="Y588" s="363"/>
      <c r="Z588" s="363"/>
      <c r="AA588" s="363"/>
      <c r="AB588" s="363"/>
      <c r="AC588" s="363"/>
      <c r="AD588" s="363"/>
      <c r="AE588" s="363"/>
      <c r="AF588" s="363"/>
      <c r="AG588" s="363"/>
      <c r="AH588" s="363"/>
      <c r="AI588" s="363"/>
      <c r="AJ588" s="363"/>
      <c r="AK588" s="363"/>
    </row>
    <row r="589" spans="1:37" ht="13.5" customHeight="1">
      <c r="A589" s="5"/>
      <c r="B589" s="544"/>
      <c r="C589" s="547"/>
      <c r="D589" s="594"/>
      <c r="E589" s="594"/>
      <c r="F589" s="731"/>
      <c r="G589" s="638"/>
      <c r="H589" s="639"/>
      <c r="I589" s="758"/>
      <c r="J589" s="646"/>
      <c r="K589" s="647"/>
      <c r="L589" s="758"/>
      <c r="M589" s="582"/>
      <c r="N589" s="441"/>
      <c r="O589" s="465"/>
      <c r="P589" s="776"/>
      <c r="Q589" s="442"/>
      <c r="R589" s="652"/>
      <c r="S589" s="568"/>
      <c r="T589" s="653"/>
      <c r="U589" s="652"/>
      <c r="V589" s="568"/>
      <c r="W589" s="653"/>
      <c r="Y589" s="363"/>
      <c r="Z589" s="363"/>
      <c r="AA589" s="363"/>
      <c r="AB589" s="363"/>
      <c r="AC589" s="363"/>
      <c r="AD589" s="363"/>
      <c r="AE589" s="363"/>
      <c r="AF589" s="363"/>
      <c r="AG589" s="363"/>
      <c r="AH589" s="363"/>
      <c r="AI589" s="363"/>
      <c r="AJ589" s="363"/>
      <c r="AK589" s="363"/>
    </row>
    <row r="590" spans="1:37" ht="13.5" customHeight="1">
      <c r="A590" s="7"/>
      <c r="B590" s="542" t="s">
        <v>7</v>
      </c>
      <c r="C590" s="546">
        <f>C588+1</f>
        <v>40369</v>
      </c>
      <c r="D590" s="634"/>
      <c r="E590" s="634"/>
      <c r="F590" s="734"/>
      <c r="G590" s="640">
        <v>180</v>
      </c>
      <c r="H590" s="641"/>
      <c r="I590" s="757"/>
      <c r="J590" s="648"/>
      <c r="K590" s="645"/>
      <c r="L590" s="757"/>
      <c r="M590" s="584"/>
      <c r="N590" s="437"/>
      <c r="O590" s="464"/>
      <c r="P590" s="777"/>
      <c r="Q590" s="438"/>
      <c r="R590" s="654"/>
      <c r="S590" s="655"/>
      <c r="T590" s="656"/>
      <c r="U590" s="654"/>
      <c r="V590" s="655"/>
      <c r="W590" s="656"/>
      <c r="Y590" s="363"/>
      <c r="Z590" s="363"/>
      <c r="AA590" s="363"/>
      <c r="AB590" s="363"/>
      <c r="AC590" s="363"/>
      <c r="AD590" s="363"/>
      <c r="AE590" s="363"/>
      <c r="AF590" s="363"/>
      <c r="AG590" s="363"/>
      <c r="AH590" s="363"/>
      <c r="AI590" s="363"/>
      <c r="AJ590" s="363"/>
      <c r="AK590" s="363"/>
    </row>
    <row r="591" spans="1:37" ht="13.5" customHeight="1">
      <c r="A591" s="7"/>
      <c r="B591" s="544"/>
      <c r="C591" s="547"/>
      <c r="D591" s="594"/>
      <c r="E591" s="594"/>
      <c r="F591" s="731"/>
      <c r="G591" s="642"/>
      <c r="H591" s="643"/>
      <c r="I591" s="758"/>
      <c r="J591" s="646"/>
      <c r="K591" s="647"/>
      <c r="L591" s="758"/>
      <c r="M591" s="582"/>
      <c r="N591" s="441"/>
      <c r="O591" s="465"/>
      <c r="P591" s="776"/>
      <c r="Q591" s="442"/>
      <c r="R591" s="657"/>
      <c r="S591" s="658"/>
      <c r="T591" s="659"/>
      <c r="U591" s="657"/>
      <c r="V591" s="658"/>
      <c r="W591" s="659"/>
      <c r="Y591" s="363"/>
      <c r="Z591" s="363"/>
      <c r="AA591" s="363"/>
      <c r="AB591" s="363"/>
      <c r="AC591" s="363"/>
      <c r="AD591" s="363"/>
      <c r="AE591" s="363"/>
      <c r="AF591" s="363"/>
      <c r="AG591" s="363"/>
      <c r="AH591" s="363"/>
      <c r="AI591" s="363"/>
      <c r="AJ591" s="363"/>
      <c r="AK591" s="363"/>
    </row>
    <row r="592" spans="1:37" ht="13.5" customHeight="1">
      <c r="A592" s="5"/>
      <c r="B592" s="542" t="s">
        <v>8</v>
      </c>
      <c r="C592" s="546">
        <f>C590+1</f>
        <v>40370</v>
      </c>
      <c r="D592" s="635">
        <v>30</v>
      </c>
      <c r="E592" s="635"/>
      <c r="F592" s="735"/>
      <c r="G592" s="636"/>
      <c r="H592" s="637"/>
      <c r="I592" s="759"/>
      <c r="J592" s="644">
        <v>3</v>
      </c>
      <c r="K592" s="649"/>
      <c r="L592" s="759"/>
      <c r="M592" s="577"/>
      <c r="N592" s="437"/>
      <c r="O592" s="464"/>
      <c r="P592" s="775"/>
      <c r="Q592" s="438"/>
      <c r="R592" s="652"/>
      <c r="S592" s="568"/>
      <c r="T592" s="653"/>
      <c r="U592" s="652"/>
      <c r="V592" s="660"/>
      <c r="W592" s="653"/>
      <c r="Y592" s="363"/>
      <c r="Z592" s="363"/>
      <c r="AA592" s="363"/>
      <c r="AB592" s="363"/>
      <c r="AC592" s="363"/>
      <c r="AD592" s="363"/>
      <c r="AE592" s="363"/>
      <c r="AF592" s="363"/>
      <c r="AG592" s="363"/>
      <c r="AH592" s="363"/>
      <c r="AI592" s="363"/>
      <c r="AJ592" s="363"/>
      <c r="AK592" s="363"/>
    </row>
    <row r="593" spans="1:37" ht="13.5" customHeight="1">
      <c r="A593" s="4" t="s">
        <v>32</v>
      </c>
      <c r="B593" s="542"/>
      <c r="C593" s="546"/>
      <c r="D593" s="568"/>
      <c r="E593" s="568"/>
      <c r="F593" s="736"/>
      <c r="G593" s="457"/>
      <c r="H593" s="456"/>
      <c r="I593" s="760"/>
      <c r="J593" s="650"/>
      <c r="K593" s="651"/>
      <c r="L593" s="760"/>
      <c r="M593" s="592"/>
      <c r="N593" s="458"/>
      <c r="O593" s="573"/>
      <c r="P593" s="778"/>
      <c r="Q593" s="442"/>
      <c r="R593" s="652"/>
      <c r="S593" s="568"/>
      <c r="T593" s="653"/>
      <c r="U593" s="652"/>
      <c r="V593" s="568"/>
      <c r="W593" s="653"/>
      <c r="Y593" s="363"/>
      <c r="Z593" s="363"/>
      <c r="AA593" s="363"/>
      <c r="AB593" s="363"/>
      <c r="AC593" s="363"/>
      <c r="AD593" s="363"/>
      <c r="AE593" s="363"/>
      <c r="AF593" s="363"/>
      <c r="AG593" s="363"/>
      <c r="AH593" s="363"/>
      <c r="AI593" s="363"/>
      <c r="AJ593" s="363"/>
      <c r="AK593" s="363"/>
    </row>
    <row r="594" spans="1:37" s="2" customFormat="1" ht="13.5" customHeight="1">
      <c r="A594" s="469">
        <f>+jaarplan!M40</f>
        <v>26.785714285714285</v>
      </c>
      <c r="B594" s="549"/>
      <c r="C594" s="550" t="s">
        <v>10</v>
      </c>
      <c r="D594" s="326">
        <f>+jaarplan!F40</f>
        <v>74</v>
      </c>
      <c r="E594" s="327"/>
      <c r="F594" s="737"/>
      <c r="G594" s="328">
        <f>+jaarplan!H40</f>
        <v>434</v>
      </c>
      <c r="H594" s="326"/>
      <c r="I594" s="756"/>
      <c r="J594" s="329">
        <f>+jaarplan!K40</f>
        <v>18</v>
      </c>
      <c r="K594" s="329"/>
      <c r="L594" s="765"/>
      <c r="M594" s="574"/>
      <c r="N594" s="330"/>
      <c r="O594" s="329"/>
      <c r="P594" s="773"/>
      <c r="Q594" s="331"/>
      <c r="R594" s="470"/>
      <c r="S594" s="471"/>
      <c r="T594" s="472"/>
      <c r="U594" s="470"/>
      <c r="V594" s="471"/>
      <c r="W594" s="472"/>
      <c r="X594" s="351" t="str">
        <f>+jaarplan!W40</f>
        <v>4x</v>
      </c>
      <c r="Y594" s="351">
        <f>+jaarplan!X40</f>
        <v>7</v>
      </c>
      <c r="Z594" s="351" t="str">
        <f>+jaarplan!Y40</f>
        <v>4x</v>
      </c>
      <c r="AA594" s="351">
        <f>+jaarplan!Z40</f>
        <v>0</v>
      </c>
      <c r="AB594" s="402"/>
      <c r="AC594" s="402"/>
      <c r="AD594" s="402"/>
      <c r="AE594" s="402"/>
      <c r="AF594" s="402"/>
      <c r="AG594" s="402"/>
      <c r="AH594" s="402"/>
      <c r="AI594" s="402"/>
      <c r="AJ594" s="402"/>
      <c r="AK594" s="402"/>
    </row>
    <row r="595" spans="1:37" s="2" customFormat="1" ht="13.5" customHeight="1">
      <c r="A595" s="595">
        <f>+F595+I595+L595+P595</f>
        <v>0</v>
      </c>
      <c r="B595" s="544"/>
      <c r="C595" s="551" t="s">
        <v>30</v>
      </c>
      <c r="D595" s="334">
        <f>+SUM(D580:D593)</f>
        <v>73</v>
      </c>
      <c r="E595" s="333"/>
      <c r="F595" s="738">
        <f>+SUM(F580:F593)</f>
        <v>0</v>
      </c>
      <c r="G595" s="334">
        <f>+SUM(G580:G593)</f>
        <v>432</v>
      </c>
      <c r="H595" s="332"/>
      <c r="I595" s="596">
        <f>+SUM(I580:I593)</f>
        <v>0</v>
      </c>
      <c r="J595" s="335">
        <f>+SUM(J580:J593)</f>
        <v>18</v>
      </c>
      <c r="K595" s="572"/>
      <c r="L595" s="596">
        <f>+SUM(L580:L593)</f>
        <v>0</v>
      </c>
      <c r="M595" s="334">
        <f>SUM(M580:M593)</f>
        <v>0</v>
      </c>
      <c r="N595" s="35"/>
      <c r="O595" s="572"/>
      <c r="P595" s="774">
        <f>+SUM(P580:P593)</f>
        <v>0</v>
      </c>
      <c r="Q595" s="336"/>
      <c r="R595" s="473">
        <f aca="true" t="shared" si="35" ref="R595:W595">IF(ISERROR(AVERAGE(R580:R593)),0,AVERAGE(R580:R593))</f>
        <v>0</v>
      </c>
      <c r="S595" s="474">
        <f t="shared" si="35"/>
        <v>0</v>
      </c>
      <c r="T595" s="475">
        <f t="shared" si="35"/>
        <v>0</v>
      </c>
      <c r="U595" s="473">
        <f t="shared" si="35"/>
        <v>0</v>
      </c>
      <c r="V595" s="474">
        <f t="shared" si="35"/>
        <v>0</v>
      </c>
      <c r="W595" s="475">
        <f t="shared" si="35"/>
        <v>0</v>
      </c>
      <c r="X595" s="5"/>
      <c r="Y595" s="402"/>
      <c r="Z595" s="402"/>
      <c r="AA595" s="402"/>
      <c r="AB595" s="402"/>
      <c r="AC595" s="402"/>
      <c r="AD595" s="402"/>
      <c r="AE595" s="402"/>
      <c r="AF595" s="402"/>
      <c r="AG595" s="402"/>
      <c r="AH595" s="402"/>
      <c r="AI595" s="402"/>
      <c r="AJ595" s="402"/>
      <c r="AK595" s="402"/>
    </row>
    <row r="596" spans="1:37" ht="13.5" customHeight="1">
      <c r="A596" s="4">
        <f>+A580+1</f>
        <v>38</v>
      </c>
      <c r="B596" s="542" t="s">
        <v>2</v>
      </c>
      <c r="C596" s="543">
        <f>C592+1</f>
        <v>40371</v>
      </c>
      <c r="D596" s="634"/>
      <c r="E596" s="634"/>
      <c r="F596" s="734"/>
      <c r="G596" s="636"/>
      <c r="H596" s="637"/>
      <c r="I596" s="757"/>
      <c r="J596" s="644"/>
      <c r="K596" s="645"/>
      <c r="L596" s="757"/>
      <c r="M596" s="577"/>
      <c r="N596" s="437"/>
      <c r="O596" s="464"/>
      <c r="P596" s="775"/>
      <c r="Q596" s="438"/>
      <c r="R596" s="347"/>
      <c r="S596" s="346"/>
      <c r="T596" s="349"/>
      <c r="U596" s="347"/>
      <c r="V596" s="346"/>
      <c r="W596" s="349"/>
      <c r="Y596" s="363"/>
      <c r="Z596" s="363"/>
      <c r="AA596" s="363"/>
      <c r="AB596" s="363"/>
      <c r="AC596" s="363"/>
      <c r="AD596" s="363"/>
      <c r="AE596" s="363"/>
      <c r="AF596" s="363"/>
      <c r="AG596" s="363"/>
      <c r="AH596" s="363"/>
      <c r="AI596" s="363"/>
      <c r="AJ596" s="363"/>
      <c r="AK596" s="363"/>
    </row>
    <row r="597" spans="1:37" ht="13.5" customHeight="1">
      <c r="A597" s="4"/>
      <c r="B597" s="544"/>
      <c r="C597" s="545"/>
      <c r="D597" s="594"/>
      <c r="E597" s="594"/>
      <c r="F597" s="731"/>
      <c r="G597" s="638">
        <v>26</v>
      </c>
      <c r="H597" s="639"/>
      <c r="I597" s="758"/>
      <c r="J597" s="646">
        <v>4</v>
      </c>
      <c r="K597" s="647"/>
      <c r="L597" s="758"/>
      <c r="M597" s="582"/>
      <c r="N597" s="441"/>
      <c r="O597" s="465"/>
      <c r="P597" s="776"/>
      <c r="Q597" s="442"/>
      <c r="R597" s="652"/>
      <c r="S597" s="568"/>
      <c r="T597" s="653"/>
      <c r="U597" s="652"/>
      <c r="V597" s="568"/>
      <c r="W597" s="653"/>
      <c r="X597" s="453"/>
      <c r="Y597" s="363"/>
      <c r="Z597" s="363"/>
      <c r="AA597" s="363"/>
      <c r="AB597" s="363"/>
      <c r="AC597" s="363"/>
      <c r="AD597" s="363"/>
      <c r="AE597" s="363"/>
      <c r="AF597" s="363"/>
      <c r="AG597" s="363"/>
      <c r="AH597" s="363"/>
      <c r="AI597" s="363"/>
      <c r="AJ597" s="363"/>
      <c r="AK597" s="363"/>
    </row>
    <row r="598" spans="1:37" ht="13.5" customHeight="1">
      <c r="A598" s="5"/>
      <c r="B598" s="542" t="s">
        <v>3</v>
      </c>
      <c r="C598" s="546">
        <f>C596+1</f>
        <v>40372</v>
      </c>
      <c r="D598" s="634"/>
      <c r="E598" s="634"/>
      <c r="F598" s="734"/>
      <c r="G598" s="636">
        <v>40</v>
      </c>
      <c r="H598" s="637"/>
      <c r="I598" s="757"/>
      <c r="J598" s="648"/>
      <c r="K598" s="645"/>
      <c r="L598" s="757"/>
      <c r="M598" s="584"/>
      <c r="N598" s="437"/>
      <c r="O598" s="464"/>
      <c r="P598" s="777"/>
      <c r="Q598" s="438"/>
      <c r="R598" s="654"/>
      <c r="S598" s="655"/>
      <c r="T598" s="656"/>
      <c r="U598" s="654"/>
      <c r="V598" s="655"/>
      <c r="W598" s="656"/>
      <c r="X598" s="453"/>
      <c r="Y598" s="363"/>
      <c r="Z598" s="363"/>
      <c r="AA598" s="363"/>
      <c r="AB598" s="363"/>
      <c r="AC598" s="363"/>
      <c r="AD598" s="363"/>
      <c r="AE598" s="363"/>
      <c r="AF598" s="363"/>
      <c r="AG598" s="363"/>
      <c r="AH598" s="363"/>
      <c r="AI598" s="363"/>
      <c r="AJ598" s="363"/>
      <c r="AK598" s="363"/>
    </row>
    <row r="599" spans="1:37" ht="13.5" customHeight="1">
      <c r="A599" s="5" t="s">
        <v>31</v>
      </c>
      <c r="B599" s="544"/>
      <c r="C599" s="547"/>
      <c r="D599" s="594">
        <v>14</v>
      </c>
      <c r="E599" s="594"/>
      <c r="F599" s="731"/>
      <c r="G599" s="638"/>
      <c r="H599" s="639"/>
      <c r="I599" s="758"/>
      <c r="J599" s="646"/>
      <c r="K599" s="647"/>
      <c r="L599" s="758"/>
      <c r="M599" s="582"/>
      <c r="N599" s="441"/>
      <c r="O599" s="465"/>
      <c r="P599" s="776"/>
      <c r="Q599" s="442"/>
      <c r="R599" s="657"/>
      <c r="S599" s="658"/>
      <c r="T599" s="659"/>
      <c r="U599" s="657"/>
      <c r="V599" s="658"/>
      <c r="W599" s="659"/>
      <c r="X599" s="453"/>
      <c r="Y599" s="363"/>
      <c r="Z599" s="363"/>
      <c r="AA599" s="363"/>
      <c r="AB599" s="363"/>
      <c r="AC599" s="363"/>
      <c r="AD599" s="363"/>
      <c r="AE599" s="363"/>
      <c r="AF599" s="363"/>
      <c r="AG599" s="363"/>
      <c r="AH599" s="363"/>
      <c r="AI599" s="363"/>
      <c r="AJ599" s="363"/>
      <c r="AK599" s="363"/>
    </row>
    <row r="600" spans="1:37" ht="13.5" customHeight="1">
      <c r="A600" s="5"/>
      <c r="B600" s="542" t="s">
        <v>4</v>
      </c>
      <c r="C600" s="546">
        <f>C598+1</f>
        <v>40373</v>
      </c>
      <c r="D600" s="634"/>
      <c r="E600" s="634"/>
      <c r="F600" s="734"/>
      <c r="G600" s="636"/>
      <c r="H600" s="637"/>
      <c r="I600" s="757"/>
      <c r="J600" s="648"/>
      <c r="K600" s="645"/>
      <c r="L600" s="757"/>
      <c r="M600" s="584"/>
      <c r="N600" s="437"/>
      <c r="O600" s="464"/>
      <c r="P600" s="777"/>
      <c r="Q600" s="438"/>
      <c r="R600" s="652"/>
      <c r="S600" s="568"/>
      <c r="T600" s="653"/>
      <c r="U600" s="652"/>
      <c r="V600" s="568"/>
      <c r="W600" s="653"/>
      <c r="X600" s="453"/>
      <c r="Y600" s="363"/>
      <c r="Z600" s="363"/>
      <c r="AA600" s="363"/>
      <c r="AB600" s="363"/>
      <c r="AC600" s="363"/>
      <c r="AD600" s="363"/>
      <c r="AE600" s="363"/>
      <c r="AF600" s="363"/>
      <c r="AG600" s="363"/>
      <c r="AH600" s="363"/>
      <c r="AI600" s="363"/>
      <c r="AJ600" s="363"/>
      <c r="AK600" s="363"/>
    </row>
    <row r="601" spans="1:37" ht="13.5" customHeight="1">
      <c r="A601" s="5"/>
      <c r="B601" s="544"/>
      <c r="C601" s="547"/>
      <c r="D601" s="594"/>
      <c r="E601" s="594"/>
      <c r="F601" s="731"/>
      <c r="G601" s="667">
        <v>90</v>
      </c>
      <c r="H601" s="639"/>
      <c r="I601" s="758"/>
      <c r="J601" s="646"/>
      <c r="K601" s="647"/>
      <c r="L601" s="758"/>
      <c r="M601" s="582"/>
      <c r="N601" s="441"/>
      <c r="O601" s="465"/>
      <c r="P601" s="776"/>
      <c r="Q601" s="442"/>
      <c r="R601" s="652"/>
      <c r="S601" s="568"/>
      <c r="T601" s="653"/>
      <c r="U601" s="652"/>
      <c r="V601" s="568"/>
      <c r="W601" s="653"/>
      <c r="X601" s="453"/>
      <c r="Y601" s="363"/>
      <c r="Z601" s="363"/>
      <c r="AA601" s="363"/>
      <c r="AB601" s="363"/>
      <c r="AC601" s="363"/>
      <c r="AD601" s="363"/>
      <c r="AE601" s="363"/>
      <c r="AF601" s="363"/>
      <c r="AG601" s="363"/>
      <c r="AH601" s="363"/>
      <c r="AI601" s="363"/>
      <c r="AJ601" s="363"/>
      <c r="AK601" s="363"/>
    </row>
    <row r="602" spans="1:37" ht="13.5" customHeight="1">
      <c r="A602" s="5"/>
      <c r="B602" s="542" t="s">
        <v>5</v>
      </c>
      <c r="C602" s="546">
        <f>C600+1</f>
        <v>40374</v>
      </c>
      <c r="D602" s="634"/>
      <c r="E602" s="634"/>
      <c r="F602" s="734"/>
      <c r="G602" s="636">
        <v>30</v>
      </c>
      <c r="H602" s="637"/>
      <c r="I602" s="757"/>
      <c r="J602" s="648"/>
      <c r="K602" s="645"/>
      <c r="L602" s="757"/>
      <c r="M602" s="584"/>
      <c r="N602" s="437"/>
      <c r="O602" s="464"/>
      <c r="P602" s="777"/>
      <c r="Q602" s="438"/>
      <c r="R602" s="654"/>
      <c r="S602" s="655"/>
      <c r="T602" s="656"/>
      <c r="U602" s="654"/>
      <c r="V602" s="655"/>
      <c r="W602" s="656"/>
      <c r="X602" s="453"/>
      <c r="Y602" s="363"/>
      <c r="Z602" s="363"/>
      <c r="AA602" s="363"/>
      <c r="AB602" s="363"/>
      <c r="AC602" s="363"/>
      <c r="AD602" s="363"/>
      <c r="AE602" s="363"/>
      <c r="AF602" s="363"/>
      <c r="AG602" s="363"/>
      <c r="AH602" s="363"/>
      <c r="AI602" s="363"/>
      <c r="AJ602" s="363"/>
      <c r="AK602" s="363"/>
    </row>
    <row r="603" spans="1:37" ht="13.5" customHeight="1">
      <c r="A603" s="5" t="str">
        <f>+jaarplan!E41</f>
        <v>im speed</v>
      </c>
      <c r="B603" s="544"/>
      <c r="C603" s="547"/>
      <c r="D603" s="594"/>
      <c r="E603" s="594"/>
      <c r="F603" s="731"/>
      <c r="G603" s="638"/>
      <c r="H603" s="639"/>
      <c r="I603" s="758"/>
      <c r="J603" s="646">
        <v>4</v>
      </c>
      <c r="K603" s="647"/>
      <c r="L603" s="758"/>
      <c r="M603" s="582"/>
      <c r="N603" s="441"/>
      <c r="O603" s="465"/>
      <c r="P603" s="776"/>
      <c r="Q603" s="442"/>
      <c r="R603" s="657"/>
      <c r="S603" s="658"/>
      <c r="T603" s="659"/>
      <c r="U603" s="657"/>
      <c r="V603" s="658"/>
      <c r="W603" s="659"/>
      <c r="X603" s="453"/>
      <c r="Y603" s="363"/>
      <c r="Z603" s="363"/>
      <c r="AA603" s="363"/>
      <c r="AB603" s="363"/>
      <c r="AC603" s="363"/>
      <c r="AD603" s="363"/>
      <c r="AE603" s="363"/>
      <c r="AF603" s="363"/>
      <c r="AG603" s="363"/>
      <c r="AH603" s="363"/>
      <c r="AI603" s="363"/>
      <c r="AJ603" s="363"/>
      <c r="AK603" s="363"/>
    </row>
    <row r="604" spans="1:37" ht="13.5" customHeight="1">
      <c r="A604" s="5"/>
      <c r="B604" s="542" t="s">
        <v>6</v>
      </c>
      <c r="C604" s="546">
        <f>C602+1</f>
        <v>40375</v>
      </c>
      <c r="D604" s="634">
        <v>12</v>
      </c>
      <c r="E604" s="634"/>
      <c r="F604" s="734"/>
      <c r="G604" s="636">
        <v>40</v>
      </c>
      <c r="H604" s="637"/>
      <c r="I604" s="757"/>
      <c r="J604" s="648"/>
      <c r="K604" s="645"/>
      <c r="L604" s="757"/>
      <c r="M604" s="584"/>
      <c r="N604" s="437"/>
      <c r="O604" s="464"/>
      <c r="P604" s="777"/>
      <c r="Q604" s="438"/>
      <c r="R604" s="652"/>
      <c r="S604" s="568"/>
      <c r="T604" s="653"/>
      <c r="U604" s="652"/>
      <c r="V604" s="568"/>
      <c r="W604" s="653"/>
      <c r="X604" s="453"/>
      <c r="Y604" s="363"/>
      <c r="Z604" s="363"/>
      <c r="AA604" s="363"/>
      <c r="AB604" s="363"/>
      <c r="AC604" s="363"/>
      <c r="AD604" s="363"/>
      <c r="AE604" s="363"/>
      <c r="AF604" s="363"/>
      <c r="AG604" s="363"/>
      <c r="AH604" s="363"/>
      <c r="AI604" s="363"/>
      <c r="AJ604" s="363"/>
      <c r="AK604" s="363"/>
    </row>
    <row r="605" spans="1:37" ht="13.5" customHeight="1">
      <c r="A605" s="5"/>
      <c r="B605" s="544"/>
      <c r="C605" s="547"/>
      <c r="D605" s="594"/>
      <c r="E605" s="594"/>
      <c r="F605" s="731"/>
      <c r="G605" s="638"/>
      <c r="H605" s="639"/>
      <c r="I605" s="758"/>
      <c r="J605" s="646"/>
      <c r="K605" s="647"/>
      <c r="L605" s="758"/>
      <c r="M605" s="582"/>
      <c r="N605" s="441"/>
      <c r="O605" s="465"/>
      <c r="P605" s="776"/>
      <c r="Q605" s="442"/>
      <c r="R605" s="652"/>
      <c r="S605" s="568"/>
      <c r="T605" s="653"/>
      <c r="U605" s="652"/>
      <c r="V605" s="568"/>
      <c r="W605" s="653"/>
      <c r="X605" s="453"/>
      <c r="Y605" s="363"/>
      <c r="Z605" s="363"/>
      <c r="AA605" s="363"/>
      <c r="AB605" s="363"/>
      <c r="AC605" s="363"/>
      <c r="AD605" s="363"/>
      <c r="AE605" s="363"/>
      <c r="AF605" s="363"/>
      <c r="AG605" s="363"/>
      <c r="AH605" s="363"/>
      <c r="AI605" s="363"/>
      <c r="AJ605" s="363"/>
      <c r="AK605" s="363"/>
    </row>
    <row r="606" spans="1:37" ht="13.5" customHeight="1">
      <c r="A606" s="7"/>
      <c r="B606" s="542" t="s">
        <v>7</v>
      </c>
      <c r="C606" s="546">
        <f>C604+1</f>
        <v>40376</v>
      </c>
      <c r="D606" s="634"/>
      <c r="E606" s="634"/>
      <c r="F606" s="734"/>
      <c r="G606" s="668">
        <v>120</v>
      </c>
      <c r="H606" s="641"/>
      <c r="I606" s="757"/>
      <c r="J606" s="648"/>
      <c r="K606" s="645"/>
      <c r="L606" s="757"/>
      <c r="M606" s="584"/>
      <c r="N606" s="437"/>
      <c r="O606" s="464"/>
      <c r="P606" s="777"/>
      <c r="Q606" s="438"/>
      <c r="R606" s="654"/>
      <c r="S606" s="655"/>
      <c r="T606" s="656"/>
      <c r="U606" s="654"/>
      <c r="V606" s="655"/>
      <c r="W606" s="656"/>
      <c r="X606" s="453"/>
      <c r="Y606" s="363"/>
      <c r="Z606" s="363"/>
      <c r="AA606" s="363"/>
      <c r="AB606" s="363"/>
      <c r="AC606" s="363"/>
      <c r="AD606" s="363"/>
      <c r="AE606" s="363"/>
      <c r="AF606" s="363"/>
      <c r="AG606" s="363"/>
      <c r="AH606" s="363"/>
      <c r="AI606" s="363"/>
      <c r="AJ606" s="363"/>
      <c r="AK606" s="363"/>
    </row>
    <row r="607" spans="1:37" ht="13.5" customHeight="1">
      <c r="A607" s="7"/>
      <c r="B607" s="544"/>
      <c r="C607" s="547"/>
      <c r="D607" s="594"/>
      <c r="E607" s="594"/>
      <c r="F607" s="731"/>
      <c r="G607" s="642"/>
      <c r="H607" s="643"/>
      <c r="I607" s="758"/>
      <c r="J607" s="646"/>
      <c r="K607" s="647"/>
      <c r="L607" s="758"/>
      <c r="M607" s="582"/>
      <c r="N607" s="441"/>
      <c r="O607" s="465"/>
      <c r="P607" s="776"/>
      <c r="Q607" s="442"/>
      <c r="R607" s="657"/>
      <c r="S607" s="658"/>
      <c r="T607" s="659"/>
      <c r="U607" s="657"/>
      <c r="V607" s="658"/>
      <c r="W607" s="659"/>
      <c r="X607" s="453"/>
      <c r="Y607" s="363"/>
      <c r="Z607" s="363"/>
      <c r="AA607" s="363"/>
      <c r="AB607" s="363"/>
      <c r="AC607" s="363"/>
      <c r="AD607" s="363"/>
      <c r="AE607" s="363"/>
      <c r="AF607" s="363"/>
      <c r="AG607" s="363"/>
      <c r="AH607" s="363"/>
      <c r="AI607" s="363"/>
      <c r="AJ607" s="363"/>
      <c r="AK607" s="363"/>
    </row>
    <row r="608" spans="1:37" ht="13.5" customHeight="1">
      <c r="A608" s="5"/>
      <c r="B608" s="542" t="s">
        <v>8</v>
      </c>
      <c r="C608" s="546">
        <f>C606+1</f>
        <v>40377</v>
      </c>
      <c r="D608" s="635">
        <v>20</v>
      </c>
      <c r="E608" s="635"/>
      <c r="F608" s="735"/>
      <c r="G608" s="636"/>
      <c r="H608" s="637"/>
      <c r="I608" s="759"/>
      <c r="J608" s="644">
        <v>2.5</v>
      </c>
      <c r="K608" s="649"/>
      <c r="L608" s="759"/>
      <c r="M608" s="577"/>
      <c r="N608" s="437"/>
      <c r="O608" s="464"/>
      <c r="P608" s="775"/>
      <c r="Q608" s="438"/>
      <c r="R608" s="652"/>
      <c r="S608" s="568"/>
      <c r="T608" s="653"/>
      <c r="U608" s="652"/>
      <c r="V608" s="660"/>
      <c r="W608" s="653"/>
      <c r="X608" s="453"/>
      <c r="Y608" s="363"/>
      <c r="Z608" s="363"/>
      <c r="AA608" s="363"/>
      <c r="AB608" s="363"/>
      <c r="AC608" s="363"/>
      <c r="AD608" s="363"/>
      <c r="AE608" s="363"/>
      <c r="AF608" s="363"/>
      <c r="AG608" s="363"/>
      <c r="AH608" s="363"/>
      <c r="AI608" s="363"/>
      <c r="AJ608" s="363"/>
      <c r="AK608" s="363"/>
    </row>
    <row r="609" spans="1:37" ht="13.5" customHeight="1">
      <c r="A609" s="4" t="s">
        <v>32</v>
      </c>
      <c r="B609" s="542"/>
      <c r="C609" s="546"/>
      <c r="D609" s="568"/>
      <c r="E609" s="568"/>
      <c r="F609" s="736"/>
      <c r="G609" s="457"/>
      <c r="H609" s="456"/>
      <c r="I609" s="760"/>
      <c r="J609" s="650"/>
      <c r="K609" s="651"/>
      <c r="L609" s="760"/>
      <c r="M609" s="592"/>
      <c r="N609" s="458"/>
      <c r="O609" s="573"/>
      <c r="P609" s="778"/>
      <c r="Q609" s="442"/>
      <c r="R609" s="652"/>
      <c r="S609" s="568"/>
      <c r="T609" s="653"/>
      <c r="U609" s="652"/>
      <c r="V609" s="568"/>
      <c r="W609" s="653"/>
      <c r="X609" s="453"/>
      <c r="Y609" s="363"/>
      <c r="Z609" s="363"/>
      <c r="AA609" s="363"/>
      <c r="AB609" s="363"/>
      <c r="AC609" s="363"/>
      <c r="AD609" s="363"/>
      <c r="AE609" s="363"/>
      <c r="AF609" s="363"/>
      <c r="AG609" s="363"/>
      <c r="AH609" s="363"/>
      <c r="AI609" s="363"/>
      <c r="AJ609" s="363"/>
      <c r="AK609" s="363"/>
    </row>
    <row r="610" spans="1:37" ht="13.5" customHeight="1">
      <c r="A610" s="469">
        <f>+jaarplan!M41</f>
        <v>19.285714285714285</v>
      </c>
      <c r="B610" s="552"/>
      <c r="C610" s="553" t="s">
        <v>10</v>
      </c>
      <c r="D610" s="326">
        <f>+jaarplan!F41</f>
        <v>40</v>
      </c>
      <c r="E610" s="327"/>
      <c r="F610" s="737"/>
      <c r="G610" s="328">
        <f>+jaarplan!H41</f>
        <v>362</v>
      </c>
      <c r="H610" s="326"/>
      <c r="I610" s="761"/>
      <c r="J610" s="631">
        <f>+jaarplan!K41</f>
        <v>10.5</v>
      </c>
      <c r="K610" s="329"/>
      <c r="L610" s="761"/>
      <c r="M610" s="632"/>
      <c r="N610" s="330"/>
      <c r="O610" s="329"/>
      <c r="P610" s="779"/>
      <c r="Q610" s="459"/>
      <c r="R610" s="447"/>
      <c r="S610" s="448"/>
      <c r="T610" s="449"/>
      <c r="U610" s="447"/>
      <c r="V610" s="448"/>
      <c r="W610" s="449"/>
      <c r="X610" s="351" t="str">
        <f>+jaarplan!W41</f>
        <v>3x</v>
      </c>
      <c r="Y610" s="351">
        <f>+jaarplan!X41</f>
        <v>3.5</v>
      </c>
      <c r="Z610" s="351" t="str">
        <f>+jaarplan!Y41</f>
        <v>3x</v>
      </c>
      <c r="AA610" s="351">
        <f>+jaarplan!Z41</f>
        <v>0</v>
      </c>
      <c r="AB610" s="363"/>
      <c r="AC610" s="363"/>
      <c r="AD610" s="363"/>
      <c r="AE610" s="363"/>
      <c r="AF610" s="363"/>
      <c r="AG610" s="363"/>
      <c r="AH610" s="363"/>
      <c r="AI610" s="363"/>
      <c r="AJ610" s="363"/>
      <c r="AK610" s="363"/>
    </row>
    <row r="611" spans="1:37" ht="13.5" customHeight="1">
      <c r="A611" s="595">
        <f>+F611+I611+L611+P611</f>
        <v>0</v>
      </c>
      <c r="B611" s="544"/>
      <c r="C611" s="553" t="s">
        <v>30</v>
      </c>
      <c r="D611" s="334">
        <f>+SUM(D596:D609)</f>
        <v>46</v>
      </c>
      <c r="E611" s="333"/>
      <c r="F611" s="738">
        <f>+SUM(F596:F609)</f>
        <v>0</v>
      </c>
      <c r="G611" s="334">
        <f>+SUM(G596:G609)</f>
        <v>346</v>
      </c>
      <c r="H611" s="332"/>
      <c r="I611" s="596">
        <f>+SUM(I596:I609)</f>
        <v>0</v>
      </c>
      <c r="J611" s="335">
        <f>+SUM(J596:J609)</f>
        <v>10.5</v>
      </c>
      <c r="K611" s="572"/>
      <c r="L611" s="596">
        <f>+SUM(L596:L609)</f>
        <v>0</v>
      </c>
      <c r="M611" s="334">
        <f>SUM(M596:M609)</f>
        <v>0</v>
      </c>
      <c r="N611" s="35"/>
      <c r="O611" s="572"/>
      <c r="P611" s="774">
        <f>+SUM(P596:P609)</f>
        <v>0</v>
      </c>
      <c r="Q611" s="460"/>
      <c r="R611" s="461">
        <f aca="true" t="shared" si="36" ref="R611:W611">IF(ISERROR(AVERAGE(R596:R609)),0,AVERAGE(R596:R609))</f>
        <v>0</v>
      </c>
      <c r="S611" s="462">
        <f t="shared" si="36"/>
        <v>0</v>
      </c>
      <c r="T611" s="463">
        <f t="shared" si="36"/>
        <v>0</v>
      </c>
      <c r="U611" s="461">
        <f t="shared" si="36"/>
        <v>0</v>
      </c>
      <c r="V611" s="462">
        <f t="shared" si="36"/>
        <v>0</v>
      </c>
      <c r="W611" s="463">
        <f t="shared" si="36"/>
        <v>0</v>
      </c>
      <c r="X611" s="468"/>
      <c r="Y611" s="363"/>
      <c r="Z611" s="363"/>
      <c r="AA611" s="363"/>
      <c r="AB611" s="363"/>
      <c r="AC611" s="363"/>
      <c r="AD611" s="363"/>
      <c r="AE611" s="363"/>
      <c r="AF611" s="363"/>
      <c r="AG611" s="363"/>
      <c r="AH611" s="363"/>
      <c r="AI611" s="363"/>
      <c r="AJ611" s="363"/>
      <c r="AK611" s="363"/>
    </row>
    <row r="612" spans="1:37" ht="13.5" customHeight="1">
      <c r="A612" s="4">
        <f>+A596+1</f>
        <v>39</v>
      </c>
      <c r="B612" s="542" t="s">
        <v>2</v>
      </c>
      <c r="C612" s="543">
        <f>C608+1</f>
        <v>40378</v>
      </c>
      <c r="D612" s="634"/>
      <c r="E612" s="634"/>
      <c r="F612" s="734"/>
      <c r="G612" s="636"/>
      <c r="H612" s="637"/>
      <c r="I612" s="757"/>
      <c r="J612" s="644"/>
      <c r="K612" s="645"/>
      <c r="L612" s="757"/>
      <c r="M612" s="577"/>
      <c r="N612" s="437"/>
      <c r="O612" s="464"/>
      <c r="P612" s="775"/>
      <c r="Q612" s="438"/>
      <c r="R612" s="347"/>
      <c r="S612" s="346"/>
      <c r="T612" s="349"/>
      <c r="U612" s="347"/>
      <c r="V612" s="346"/>
      <c r="W612" s="349"/>
      <c r="Y612" s="363"/>
      <c r="Z612" s="363"/>
      <c r="AA612" s="363"/>
      <c r="AB612" s="363"/>
      <c r="AC612" s="363"/>
      <c r="AD612" s="363"/>
      <c r="AE612" s="363"/>
      <c r="AF612" s="363"/>
      <c r="AG612" s="363"/>
      <c r="AH612" s="363"/>
      <c r="AI612" s="363"/>
      <c r="AJ612" s="363"/>
      <c r="AK612" s="363"/>
    </row>
    <row r="613" spans="1:37" ht="13.5" customHeight="1">
      <c r="A613" s="4"/>
      <c r="B613" s="544"/>
      <c r="C613" s="545"/>
      <c r="D613" s="594"/>
      <c r="E613" s="594"/>
      <c r="F613" s="731"/>
      <c r="G613" s="638"/>
      <c r="H613" s="639"/>
      <c r="I613" s="758"/>
      <c r="J613" s="646">
        <v>3.5</v>
      </c>
      <c r="K613" s="647"/>
      <c r="L613" s="758"/>
      <c r="M613" s="582"/>
      <c r="N613" s="441"/>
      <c r="O613" s="465"/>
      <c r="P613" s="776"/>
      <c r="Q613" s="442"/>
      <c r="R613" s="652"/>
      <c r="S613" s="568"/>
      <c r="T613" s="653"/>
      <c r="U613" s="652"/>
      <c r="V613" s="568"/>
      <c r="W613" s="653"/>
      <c r="X613" s="446"/>
      <c r="Y613" s="363"/>
      <c r="Z613" s="363"/>
      <c r="AA613" s="363"/>
      <c r="AB613" s="363"/>
      <c r="AC613" s="363"/>
      <c r="AD613" s="363"/>
      <c r="AE613" s="363"/>
      <c r="AF613" s="363"/>
      <c r="AG613" s="363"/>
      <c r="AH613" s="363"/>
      <c r="AI613" s="363"/>
      <c r="AJ613" s="363"/>
      <c r="AK613" s="363"/>
    </row>
    <row r="614" spans="1:37" ht="13.5" customHeight="1">
      <c r="A614" s="5"/>
      <c r="B614" s="542" t="s">
        <v>3</v>
      </c>
      <c r="C614" s="546">
        <f>C612+1</f>
        <v>40379</v>
      </c>
      <c r="D614" s="634"/>
      <c r="E614" s="634"/>
      <c r="F614" s="734"/>
      <c r="G614" s="636"/>
      <c r="H614" s="637"/>
      <c r="I614" s="757"/>
      <c r="J614" s="648"/>
      <c r="K614" s="645"/>
      <c r="L614" s="757"/>
      <c r="M614" s="584"/>
      <c r="N614" s="437"/>
      <c r="O614" s="464"/>
      <c r="P614" s="777"/>
      <c r="Q614" s="438"/>
      <c r="R614" s="654"/>
      <c r="S614" s="655"/>
      <c r="T614" s="656"/>
      <c r="U614" s="654"/>
      <c r="V614" s="655"/>
      <c r="W614" s="656"/>
      <c r="X614" s="446"/>
      <c r="Y614" s="363"/>
      <c r="Z614" s="363"/>
      <c r="AA614" s="363"/>
      <c r="AB614" s="363"/>
      <c r="AC614" s="363"/>
      <c r="AD614" s="363"/>
      <c r="AE614" s="363"/>
      <c r="AF614" s="363"/>
      <c r="AG614" s="363"/>
      <c r="AH614" s="363"/>
      <c r="AI614" s="363"/>
      <c r="AJ614" s="363"/>
      <c r="AK614" s="363"/>
    </row>
    <row r="615" spans="1:37" ht="13.5" customHeight="1">
      <c r="A615" s="5" t="s">
        <v>31</v>
      </c>
      <c r="B615" s="544"/>
      <c r="C615" s="547"/>
      <c r="D615" s="594">
        <v>8</v>
      </c>
      <c r="E615" s="594"/>
      <c r="F615" s="731"/>
      <c r="G615" s="638"/>
      <c r="H615" s="639"/>
      <c r="I615" s="758"/>
      <c r="J615" s="646"/>
      <c r="K615" s="647"/>
      <c r="L615" s="758"/>
      <c r="M615" s="582"/>
      <c r="N615" s="441"/>
      <c r="O615" s="465"/>
      <c r="P615" s="776"/>
      <c r="Q615" s="442"/>
      <c r="R615" s="657"/>
      <c r="S615" s="658"/>
      <c r="T615" s="659"/>
      <c r="U615" s="657"/>
      <c r="V615" s="658"/>
      <c r="W615" s="659"/>
      <c r="X615" s="446"/>
      <c r="Y615" s="363"/>
      <c r="Z615" s="363"/>
      <c r="AA615" s="363"/>
      <c r="AB615" s="363"/>
      <c r="AC615" s="363"/>
      <c r="AD615" s="363"/>
      <c r="AE615" s="363"/>
      <c r="AF615" s="363"/>
      <c r="AG615" s="363"/>
      <c r="AH615" s="363"/>
      <c r="AI615" s="363"/>
      <c r="AJ615" s="363"/>
      <c r="AK615" s="363"/>
    </row>
    <row r="616" spans="1:37" ht="13.5" customHeight="1">
      <c r="A616" s="5"/>
      <c r="B616" s="542" t="s">
        <v>4</v>
      </c>
      <c r="C616" s="546">
        <f>C614+1</f>
        <v>40380</v>
      </c>
      <c r="D616" s="634"/>
      <c r="E616" s="634"/>
      <c r="F616" s="734"/>
      <c r="G616" s="636"/>
      <c r="H616" s="637"/>
      <c r="I616" s="757"/>
      <c r="J616" s="648"/>
      <c r="K616" s="645"/>
      <c r="L616" s="757"/>
      <c r="M616" s="584"/>
      <c r="N616" s="437"/>
      <c r="O616" s="464"/>
      <c r="P616" s="777"/>
      <c r="Q616" s="438" t="s">
        <v>465</v>
      </c>
      <c r="R616" s="652"/>
      <c r="S616" s="568"/>
      <c r="T616" s="653"/>
      <c r="U616" s="652"/>
      <c r="V616" s="568"/>
      <c r="W616" s="653"/>
      <c r="X616" s="446"/>
      <c r="Y616" s="363"/>
      <c r="Z616" s="363"/>
      <c r="AA616" s="363"/>
      <c r="AB616" s="363"/>
      <c r="AC616" s="363"/>
      <c r="AD616" s="363"/>
      <c r="AE616" s="363"/>
      <c r="AF616" s="363"/>
      <c r="AG616" s="363"/>
      <c r="AH616" s="363"/>
      <c r="AI616" s="363"/>
      <c r="AJ616" s="363"/>
      <c r="AK616" s="363"/>
    </row>
    <row r="617" spans="1:37" ht="13.5" customHeight="1">
      <c r="A617" s="5"/>
      <c r="B617" s="544"/>
      <c r="C617" s="547"/>
      <c r="D617" s="594">
        <v>5</v>
      </c>
      <c r="E617" s="594"/>
      <c r="F617" s="731"/>
      <c r="G617" s="638"/>
      <c r="H617" s="639"/>
      <c r="I617" s="758"/>
      <c r="J617" s="646"/>
      <c r="K617" s="647"/>
      <c r="L617" s="758"/>
      <c r="M617" s="582"/>
      <c r="N617" s="441"/>
      <c r="O617" s="465"/>
      <c r="P617" s="776"/>
      <c r="Q617" s="442"/>
      <c r="R617" s="652"/>
      <c r="S617" s="568"/>
      <c r="T617" s="653"/>
      <c r="U617" s="652"/>
      <c r="V617" s="568"/>
      <c r="W617" s="653"/>
      <c r="X617" s="446"/>
      <c r="Y617" s="363"/>
      <c r="Z617" s="363"/>
      <c r="AA617" s="363"/>
      <c r="AB617" s="363"/>
      <c r="AC617" s="363"/>
      <c r="AD617" s="363"/>
      <c r="AE617" s="363"/>
      <c r="AF617" s="363"/>
      <c r="AG617" s="363"/>
      <c r="AH617" s="363"/>
      <c r="AI617" s="363"/>
      <c r="AJ617" s="363"/>
      <c r="AK617" s="363"/>
    </row>
    <row r="618" spans="1:37" ht="13.5" customHeight="1">
      <c r="A618" s="5"/>
      <c r="B618" s="542" t="s">
        <v>5</v>
      </c>
      <c r="C618" s="546">
        <f>C616+1</f>
        <v>40381</v>
      </c>
      <c r="D618" s="634"/>
      <c r="E618" s="634"/>
      <c r="F618" s="734"/>
      <c r="G618" s="636">
        <v>40</v>
      </c>
      <c r="H618" s="637"/>
      <c r="I618" s="757"/>
      <c r="J618" s="648">
        <v>2</v>
      </c>
      <c r="K618" s="645"/>
      <c r="L618" s="757"/>
      <c r="M618" s="584"/>
      <c r="N618" s="437"/>
      <c r="O618" s="464"/>
      <c r="P618" s="777"/>
      <c r="Q618" s="438" t="s">
        <v>465</v>
      </c>
      <c r="R618" s="654"/>
      <c r="S618" s="655"/>
      <c r="T618" s="656"/>
      <c r="U618" s="654"/>
      <c r="V618" s="655"/>
      <c r="W618" s="656"/>
      <c r="X618" s="434"/>
      <c r="Y618" s="363"/>
      <c r="Z618" s="363"/>
      <c r="AA618" s="363"/>
      <c r="AB618" s="363"/>
      <c r="AC618" s="363"/>
      <c r="AD618" s="363"/>
      <c r="AE618" s="363"/>
      <c r="AF618" s="363"/>
      <c r="AG618" s="363"/>
      <c r="AH618" s="363"/>
      <c r="AI618" s="363"/>
      <c r="AJ618" s="363"/>
      <c r="AK618" s="363"/>
    </row>
    <row r="619" spans="1:37" ht="13.5" customHeight="1">
      <c r="A619" s="5" t="str">
        <f>+jaarplan!E42</f>
        <v>taper</v>
      </c>
      <c r="B619" s="544"/>
      <c r="C619" s="547"/>
      <c r="D619" s="594"/>
      <c r="E619" s="594"/>
      <c r="F619" s="731"/>
      <c r="G619" s="638"/>
      <c r="H619" s="639"/>
      <c r="I619" s="758"/>
      <c r="J619" s="646"/>
      <c r="K619" s="647"/>
      <c r="L619" s="758"/>
      <c r="M619" s="582"/>
      <c r="N619" s="441"/>
      <c r="O619" s="465"/>
      <c r="P619" s="776"/>
      <c r="Q619" s="442"/>
      <c r="R619" s="657"/>
      <c r="S619" s="658"/>
      <c r="T619" s="659"/>
      <c r="U619" s="657"/>
      <c r="V619" s="658"/>
      <c r="W619" s="659"/>
      <c r="X619" s="446"/>
      <c r="Y619" s="363"/>
      <c r="Z619" s="363"/>
      <c r="AA619" s="363"/>
      <c r="AB619" s="363"/>
      <c r="AC619" s="363"/>
      <c r="AD619" s="363"/>
      <c r="AE619" s="363"/>
      <c r="AF619" s="363"/>
      <c r="AG619" s="363"/>
      <c r="AH619" s="363"/>
      <c r="AI619" s="363"/>
      <c r="AJ619" s="363"/>
      <c r="AK619" s="363"/>
    </row>
    <row r="620" spans="1:37" ht="13.5" customHeight="1">
      <c r="A620" s="5"/>
      <c r="B620" s="542" t="s">
        <v>6</v>
      </c>
      <c r="C620" s="546">
        <f>C618+1</f>
        <v>40382</v>
      </c>
      <c r="D620" s="634"/>
      <c r="E620" s="634"/>
      <c r="F620" s="734"/>
      <c r="G620" s="636"/>
      <c r="H620" s="637"/>
      <c r="I620" s="757"/>
      <c r="J620" s="648"/>
      <c r="K620" s="645"/>
      <c r="L620" s="757"/>
      <c r="M620" s="584"/>
      <c r="N620" s="437"/>
      <c r="O620" s="464"/>
      <c r="P620" s="777"/>
      <c r="Q620" s="438" t="s">
        <v>465</v>
      </c>
      <c r="R620" s="652"/>
      <c r="S620" s="568"/>
      <c r="T620" s="653"/>
      <c r="U620" s="652"/>
      <c r="V620" s="568"/>
      <c r="W620" s="653"/>
      <c r="X620" s="446"/>
      <c r="Y620" s="363"/>
      <c r="Z620" s="363"/>
      <c r="AA620" s="363"/>
      <c r="AB620" s="363"/>
      <c r="AC620" s="363"/>
      <c r="AD620" s="363"/>
      <c r="AE620" s="363"/>
      <c r="AF620" s="363"/>
      <c r="AG620" s="363"/>
      <c r="AH620" s="363"/>
      <c r="AI620" s="363"/>
      <c r="AJ620" s="363"/>
      <c r="AK620" s="363"/>
    </row>
    <row r="621" spans="1:37" ht="13.5" customHeight="1">
      <c r="A621" s="5"/>
      <c r="B621" s="544"/>
      <c r="C621" s="547"/>
      <c r="D621" s="594"/>
      <c r="E621" s="594"/>
      <c r="F621" s="731"/>
      <c r="G621" s="638">
        <v>60</v>
      </c>
      <c r="H621" s="639"/>
      <c r="I621" s="758"/>
      <c r="J621" s="646"/>
      <c r="K621" s="647"/>
      <c r="L621" s="758"/>
      <c r="M621" s="582"/>
      <c r="N621" s="441"/>
      <c r="O621" s="465"/>
      <c r="P621" s="776"/>
      <c r="Q621" s="442"/>
      <c r="R621" s="652"/>
      <c r="S621" s="568"/>
      <c r="T621" s="653"/>
      <c r="U621" s="652"/>
      <c r="V621" s="568"/>
      <c r="W621" s="653"/>
      <c r="X621" s="446"/>
      <c r="Y621" s="363"/>
      <c r="Z621" s="363"/>
      <c r="AA621" s="363"/>
      <c r="AB621" s="363"/>
      <c r="AC621" s="363"/>
      <c r="AD621" s="363"/>
      <c r="AE621" s="363"/>
      <c r="AF621" s="363"/>
      <c r="AG621" s="363"/>
      <c r="AH621" s="363"/>
      <c r="AI621" s="363"/>
      <c r="AJ621" s="363"/>
      <c r="AK621" s="363"/>
    </row>
    <row r="622" spans="1:37" ht="13.5" customHeight="1">
      <c r="A622" s="7"/>
      <c r="B622" s="542" t="s">
        <v>7</v>
      </c>
      <c r="C622" s="546">
        <f>C620+1</f>
        <v>40383</v>
      </c>
      <c r="D622" s="634"/>
      <c r="E622" s="634"/>
      <c r="F622" s="734"/>
      <c r="G622" s="640"/>
      <c r="H622" s="641"/>
      <c r="I622" s="757"/>
      <c r="J622" s="648">
        <v>1</v>
      </c>
      <c r="K622" s="645"/>
      <c r="L622" s="757"/>
      <c r="M622" s="584"/>
      <c r="N622" s="437"/>
      <c r="O622" s="464"/>
      <c r="P622" s="777"/>
      <c r="Q622" s="438"/>
      <c r="R622" s="654"/>
      <c r="S622" s="655"/>
      <c r="T622" s="656"/>
      <c r="U622" s="654"/>
      <c r="V622" s="655"/>
      <c r="W622" s="656"/>
      <c r="X622" s="446"/>
      <c r="Y622" s="363"/>
      <c r="Z622" s="363"/>
      <c r="AA622" s="363"/>
      <c r="AB622" s="363"/>
      <c r="AC622" s="363"/>
      <c r="AD622" s="363"/>
      <c r="AE622" s="363"/>
      <c r="AF622" s="363"/>
      <c r="AG622" s="363"/>
      <c r="AH622" s="363"/>
      <c r="AI622" s="363"/>
      <c r="AJ622" s="363"/>
      <c r="AK622" s="363"/>
    </row>
    <row r="623" spans="1:37" ht="13.5" customHeight="1">
      <c r="A623" s="7"/>
      <c r="B623" s="544"/>
      <c r="C623" s="547"/>
      <c r="D623" s="594"/>
      <c r="E623" s="594"/>
      <c r="F623" s="731"/>
      <c r="G623" s="642"/>
      <c r="H623" s="643"/>
      <c r="I623" s="758"/>
      <c r="J623" s="646"/>
      <c r="K623" s="647"/>
      <c r="L623" s="758"/>
      <c r="M623" s="582"/>
      <c r="N623" s="441"/>
      <c r="O623" s="465"/>
      <c r="P623" s="776"/>
      <c r="Q623" s="442"/>
      <c r="R623" s="657"/>
      <c r="S623" s="658"/>
      <c r="T623" s="659"/>
      <c r="U623" s="657"/>
      <c r="V623" s="658"/>
      <c r="W623" s="659"/>
      <c r="X623" s="446"/>
      <c r="Y623" s="363"/>
      <c r="Z623" s="363"/>
      <c r="AA623" s="363"/>
      <c r="AB623" s="363"/>
      <c r="AC623" s="363"/>
      <c r="AD623" s="363"/>
      <c r="AE623" s="363"/>
      <c r="AF623" s="363"/>
      <c r="AG623" s="363"/>
      <c r="AH623" s="363"/>
      <c r="AI623" s="363"/>
      <c r="AJ623" s="363"/>
      <c r="AK623" s="363"/>
    </row>
    <row r="624" spans="1:37" ht="13.5" customHeight="1">
      <c r="A624" s="5"/>
      <c r="B624" s="542" t="s">
        <v>8</v>
      </c>
      <c r="C624" s="546">
        <f>C622+1</f>
        <v>40384</v>
      </c>
      <c r="D624" s="635">
        <v>42</v>
      </c>
      <c r="E624" s="635"/>
      <c r="F624" s="735"/>
      <c r="G624" s="636">
        <v>180</v>
      </c>
      <c r="H624" s="637"/>
      <c r="I624" s="759"/>
      <c r="J624" s="644">
        <v>3.8</v>
      </c>
      <c r="K624" s="649"/>
      <c r="L624" s="759"/>
      <c r="M624" s="577"/>
      <c r="N624" s="437"/>
      <c r="O624" s="464"/>
      <c r="P624" s="775"/>
      <c r="Q624" s="438" t="s">
        <v>458</v>
      </c>
      <c r="R624" s="652"/>
      <c r="S624" s="568"/>
      <c r="T624" s="653"/>
      <c r="U624" s="652"/>
      <c r="V624" s="660"/>
      <c r="W624" s="653"/>
      <c r="X624" s="446"/>
      <c r="Y624" s="363"/>
      <c r="Z624" s="363"/>
      <c r="AA624" s="363"/>
      <c r="AB624" s="363"/>
      <c r="AC624" s="363"/>
      <c r="AD624" s="363"/>
      <c r="AE624" s="363"/>
      <c r="AF624" s="363"/>
      <c r="AG624" s="363"/>
      <c r="AH624" s="363"/>
      <c r="AI624" s="363"/>
      <c r="AJ624" s="363"/>
      <c r="AK624" s="363"/>
    </row>
    <row r="625" spans="1:37" ht="13.5" customHeight="1">
      <c r="A625" s="4" t="s">
        <v>32</v>
      </c>
      <c r="B625" s="542"/>
      <c r="C625" s="546"/>
      <c r="D625" s="568"/>
      <c r="E625" s="568"/>
      <c r="F625" s="736"/>
      <c r="G625" s="457"/>
      <c r="H625" s="456"/>
      <c r="I625" s="760"/>
      <c r="J625" s="650"/>
      <c r="K625" s="651"/>
      <c r="L625" s="760"/>
      <c r="M625" s="592"/>
      <c r="N625" s="458"/>
      <c r="O625" s="573"/>
      <c r="P625" s="778"/>
      <c r="Q625" s="442"/>
      <c r="R625" s="652"/>
      <c r="S625" s="568"/>
      <c r="T625" s="653"/>
      <c r="U625" s="652"/>
      <c r="V625" s="568"/>
      <c r="W625" s="653"/>
      <c r="X625" s="5"/>
      <c r="Y625" s="363"/>
      <c r="Z625" s="363"/>
      <c r="AA625" s="363"/>
      <c r="AB625" s="363"/>
      <c r="AC625" s="363"/>
      <c r="AD625" s="363"/>
      <c r="AE625" s="363"/>
      <c r="AF625" s="363"/>
      <c r="AG625" s="363"/>
      <c r="AH625" s="363"/>
      <c r="AI625" s="363"/>
      <c r="AJ625" s="363"/>
      <c r="AK625" s="363"/>
    </row>
    <row r="626" spans="1:37" ht="13.5" customHeight="1">
      <c r="A626" s="469">
        <f>+jaarplan!M42</f>
        <v>18.285714285714285</v>
      </c>
      <c r="B626" s="552"/>
      <c r="C626" s="553" t="s">
        <v>10</v>
      </c>
      <c r="D626" s="326">
        <f>+jaarplan!F42</f>
        <v>52</v>
      </c>
      <c r="E626" s="327"/>
      <c r="F626" s="737"/>
      <c r="G626" s="328">
        <f>+jaarplan!H42</f>
        <v>310</v>
      </c>
      <c r="H626" s="326"/>
      <c r="I626" s="761"/>
      <c r="J626" s="631">
        <f>+jaarplan!K42</f>
        <v>10.5</v>
      </c>
      <c r="K626" s="329"/>
      <c r="L626" s="761"/>
      <c r="M626" s="632"/>
      <c r="N626" s="330"/>
      <c r="O626" s="329"/>
      <c r="P626" s="779"/>
      <c r="Q626" s="459"/>
      <c r="R626" s="447"/>
      <c r="S626" s="448"/>
      <c r="T626" s="449"/>
      <c r="U626" s="447"/>
      <c r="V626" s="448"/>
      <c r="W626" s="449"/>
      <c r="X626" s="351" t="str">
        <f>+jaarplan!W42</f>
        <v>2x</v>
      </c>
      <c r="Y626" s="351">
        <f>+jaarplan!X42</f>
        <v>2</v>
      </c>
      <c r="Z626" s="351" t="str">
        <f>+jaarplan!Y42</f>
        <v>3x</v>
      </c>
      <c r="AA626" s="351">
        <f>+jaarplan!Z42</f>
        <v>0</v>
      </c>
      <c r="AB626" s="363"/>
      <c r="AC626" s="363"/>
      <c r="AD626" s="363"/>
      <c r="AE626" s="363"/>
      <c r="AF626" s="363"/>
      <c r="AG626" s="363"/>
      <c r="AH626" s="363"/>
      <c r="AI626" s="363"/>
      <c r="AJ626" s="363"/>
      <c r="AK626" s="363"/>
    </row>
    <row r="627" spans="1:37" ht="13.5" customHeight="1">
      <c r="A627" s="595">
        <f>+F627+I627+L627+P627</f>
        <v>0</v>
      </c>
      <c r="B627" s="544"/>
      <c r="C627" s="553" t="s">
        <v>30</v>
      </c>
      <c r="D627" s="334">
        <f>+SUM(D612:D625)</f>
        <v>55</v>
      </c>
      <c r="E627" s="333"/>
      <c r="F627" s="738">
        <f>+SUM(F612:F625)</f>
        <v>0</v>
      </c>
      <c r="G627" s="334">
        <f>+SUM(G612:G625)</f>
        <v>280</v>
      </c>
      <c r="H627" s="332"/>
      <c r="I627" s="596">
        <f>+SUM(I612:I625)</f>
        <v>0</v>
      </c>
      <c r="J627" s="335">
        <f>+SUM(J612:J625)</f>
        <v>10.3</v>
      </c>
      <c r="K627" s="572"/>
      <c r="L627" s="596">
        <f>+SUM(L612:L625)</f>
        <v>0</v>
      </c>
      <c r="M627" s="334">
        <f>SUM(M612:M625)</f>
        <v>0</v>
      </c>
      <c r="N627" s="35"/>
      <c r="O627" s="572"/>
      <c r="P627" s="774">
        <f>+SUM(P612:P625)</f>
        <v>0</v>
      </c>
      <c r="Q627" s="460"/>
      <c r="R627" s="461">
        <f aca="true" t="shared" si="37" ref="R627:W627">IF(ISERROR(AVERAGE(R612:R625)),0,AVERAGE(R612:R625))</f>
        <v>0</v>
      </c>
      <c r="S627" s="462">
        <f t="shared" si="37"/>
        <v>0</v>
      </c>
      <c r="T627" s="463">
        <f t="shared" si="37"/>
        <v>0</v>
      </c>
      <c r="U627" s="461">
        <f t="shared" si="37"/>
        <v>0</v>
      </c>
      <c r="V627" s="462">
        <f t="shared" si="37"/>
        <v>0</v>
      </c>
      <c r="W627" s="463">
        <f t="shared" si="37"/>
        <v>0</v>
      </c>
      <c r="Y627" s="363"/>
      <c r="Z627" s="363"/>
      <c r="AA627" s="363"/>
      <c r="AB627" s="363"/>
      <c r="AC627" s="363"/>
      <c r="AD627" s="363"/>
      <c r="AE627" s="363"/>
      <c r="AF627" s="363"/>
      <c r="AG627" s="363"/>
      <c r="AH627" s="363"/>
      <c r="AI627" s="363"/>
      <c r="AJ627" s="363"/>
      <c r="AK627" s="363"/>
    </row>
    <row r="628" spans="1:37" ht="13.5" customHeight="1">
      <c r="A628" s="4">
        <f>+A612+1</f>
        <v>40</v>
      </c>
      <c r="B628" s="542" t="s">
        <v>2</v>
      </c>
      <c r="C628" s="543">
        <f>C624+1</f>
        <v>40385</v>
      </c>
      <c r="D628" s="634"/>
      <c r="E628" s="634"/>
      <c r="F628" s="734"/>
      <c r="G628" s="636"/>
      <c r="H628" s="637"/>
      <c r="I628" s="757"/>
      <c r="J628" s="644"/>
      <c r="K628" s="645"/>
      <c r="L628" s="757"/>
      <c r="M628" s="577"/>
      <c r="N628" s="437"/>
      <c r="O628" s="464"/>
      <c r="P628" s="775"/>
      <c r="Q628" s="438" t="s">
        <v>465</v>
      </c>
      <c r="R628" s="347"/>
      <c r="S628" s="346"/>
      <c r="T628" s="349"/>
      <c r="U628" s="347"/>
      <c r="V628" s="346"/>
      <c r="W628" s="349"/>
      <c r="X628" s="434"/>
      <c r="Y628" s="363"/>
      <c r="Z628" s="363"/>
      <c r="AA628" s="363"/>
      <c r="AB628" s="363"/>
      <c r="AC628" s="363"/>
      <c r="AD628" s="363"/>
      <c r="AE628" s="363"/>
      <c r="AF628" s="363"/>
      <c r="AG628" s="363"/>
      <c r="AH628" s="363"/>
      <c r="AI628" s="363"/>
      <c r="AJ628" s="363"/>
      <c r="AK628" s="363"/>
    </row>
    <row r="629" spans="1:37" ht="13.5" customHeight="1">
      <c r="A629" s="4"/>
      <c r="B629" s="544"/>
      <c r="C629" s="545"/>
      <c r="D629" s="594"/>
      <c r="E629" s="594"/>
      <c r="F629" s="731"/>
      <c r="G629" s="638"/>
      <c r="H629" s="639"/>
      <c r="I629" s="758"/>
      <c r="J629" s="646"/>
      <c r="K629" s="647"/>
      <c r="L629" s="758"/>
      <c r="M629" s="582"/>
      <c r="N629" s="441"/>
      <c r="O629" s="465"/>
      <c r="P629" s="776"/>
      <c r="Q629" s="442"/>
      <c r="R629" s="652"/>
      <c r="S629" s="568"/>
      <c r="T629" s="653"/>
      <c r="U629" s="652"/>
      <c r="V629" s="568"/>
      <c r="W629" s="653"/>
      <c r="X629" s="446"/>
      <c r="Y629" s="363"/>
      <c r="Z629" s="363"/>
      <c r="AA629" s="363"/>
      <c r="AB629" s="363"/>
      <c r="AC629" s="363"/>
      <c r="AD629" s="363"/>
      <c r="AE629" s="363"/>
      <c r="AF629" s="363"/>
      <c r="AG629" s="363"/>
      <c r="AH629" s="363"/>
      <c r="AI629" s="363"/>
      <c r="AJ629" s="363"/>
      <c r="AK629" s="363"/>
    </row>
    <row r="630" spans="1:37" ht="13.5" customHeight="1">
      <c r="A630" s="5"/>
      <c r="B630" s="542" t="s">
        <v>3</v>
      </c>
      <c r="C630" s="546">
        <f>C628+1</f>
        <v>40386</v>
      </c>
      <c r="D630" s="634"/>
      <c r="E630" s="634"/>
      <c r="F630" s="734"/>
      <c r="G630" s="636"/>
      <c r="H630" s="637"/>
      <c r="I630" s="757"/>
      <c r="J630" s="648"/>
      <c r="K630" s="645"/>
      <c r="L630" s="757"/>
      <c r="M630" s="584"/>
      <c r="N630" s="437"/>
      <c r="O630" s="464"/>
      <c r="P630" s="777"/>
      <c r="Q630" s="438" t="s">
        <v>465</v>
      </c>
      <c r="R630" s="654"/>
      <c r="S630" s="655"/>
      <c r="T630" s="656"/>
      <c r="U630" s="654"/>
      <c r="V630" s="655"/>
      <c r="W630" s="656"/>
      <c r="X630" s="446"/>
      <c r="Y630" s="363"/>
      <c r="Z630" s="363"/>
      <c r="AA630" s="363"/>
      <c r="AB630" s="363"/>
      <c r="AC630" s="363"/>
      <c r="AD630" s="363"/>
      <c r="AE630" s="363"/>
      <c r="AF630" s="363"/>
      <c r="AG630" s="363"/>
      <c r="AH630" s="363"/>
      <c r="AI630" s="363"/>
      <c r="AJ630" s="363"/>
      <c r="AK630" s="363"/>
    </row>
    <row r="631" spans="1:37" ht="13.5" customHeight="1">
      <c r="A631" s="5" t="s">
        <v>31</v>
      </c>
      <c r="B631" s="544"/>
      <c r="C631" s="547"/>
      <c r="D631" s="594"/>
      <c r="E631" s="594"/>
      <c r="F631" s="731"/>
      <c r="G631" s="638"/>
      <c r="H631" s="639"/>
      <c r="I631" s="758"/>
      <c r="J631" s="646"/>
      <c r="K631" s="647"/>
      <c r="L631" s="758"/>
      <c r="M631" s="582"/>
      <c r="N631" s="441"/>
      <c r="O631" s="465"/>
      <c r="P631" s="776"/>
      <c r="Q631" s="442"/>
      <c r="R631" s="657"/>
      <c r="S631" s="658"/>
      <c r="T631" s="659"/>
      <c r="U631" s="657"/>
      <c r="V631" s="658"/>
      <c r="W631" s="659"/>
      <c r="X631" s="434"/>
      <c r="Y631" s="363"/>
      <c r="Z631" s="363"/>
      <c r="AA631" s="363"/>
      <c r="AB631" s="363"/>
      <c r="AC631" s="363"/>
      <c r="AD631" s="363"/>
      <c r="AE631" s="363"/>
      <c r="AF631" s="363"/>
      <c r="AG631" s="363"/>
      <c r="AH631" s="363"/>
      <c r="AI631" s="363"/>
      <c r="AJ631" s="363"/>
      <c r="AK631" s="363"/>
    </row>
    <row r="632" spans="1:37" ht="13.5" customHeight="1">
      <c r="A632" s="5"/>
      <c r="B632" s="542" t="s">
        <v>4</v>
      </c>
      <c r="C632" s="546">
        <f>C630+1</f>
        <v>40387</v>
      </c>
      <c r="D632" s="634"/>
      <c r="E632" s="634"/>
      <c r="F632" s="734"/>
      <c r="G632" s="636"/>
      <c r="H632" s="637"/>
      <c r="I632" s="757"/>
      <c r="J632" s="648"/>
      <c r="K632" s="645"/>
      <c r="L632" s="757"/>
      <c r="M632" s="584"/>
      <c r="N632" s="437"/>
      <c r="O632" s="464"/>
      <c r="P632" s="777"/>
      <c r="Q632" s="438"/>
      <c r="R632" s="652"/>
      <c r="S632" s="568"/>
      <c r="T632" s="653"/>
      <c r="U632" s="652"/>
      <c r="V632" s="568"/>
      <c r="W632" s="653"/>
      <c r="Y632" s="363"/>
      <c r="Z632" s="363"/>
      <c r="AA632" s="363"/>
      <c r="AB632" s="363"/>
      <c r="AC632" s="363"/>
      <c r="AD632" s="363"/>
      <c r="AE632" s="363"/>
      <c r="AF632" s="363"/>
      <c r="AG632" s="363"/>
      <c r="AH632" s="363"/>
      <c r="AI632" s="363"/>
      <c r="AJ632" s="363"/>
      <c r="AK632" s="363"/>
    </row>
    <row r="633" spans="1:37" ht="13.5" customHeight="1">
      <c r="A633" s="5"/>
      <c r="B633" s="544"/>
      <c r="C633" s="547"/>
      <c r="D633" s="594"/>
      <c r="E633" s="594"/>
      <c r="F633" s="731"/>
      <c r="G633" s="638"/>
      <c r="H633" s="639"/>
      <c r="I633" s="758"/>
      <c r="J633" s="646"/>
      <c r="K633" s="647"/>
      <c r="L633" s="758"/>
      <c r="M633" s="582"/>
      <c r="N633" s="441"/>
      <c r="O633" s="465"/>
      <c r="P633" s="776"/>
      <c r="Q633" s="442"/>
      <c r="R633" s="652"/>
      <c r="S633" s="568"/>
      <c r="T633" s="653"/>
      <c r="U633" s="652"/>
      <c r="V633" s="568"/>
      <c r="W633" s="653"/>
      <c r="Y633" s="363"/>
      <c r="Z633" s="363"/>
      <c r="AA633" s="363"/>
      <c r="AB633" s="363"/>
      <c r="AC633" s="363"/>
      <c r="AD633" s="363"/>
      <c r="AE633" s="363"/>
      <c r="AF633" s="363"/>
      <c r="AG633" s="363"/>
      <c r="AH633" s="363"/>
      <c r="AI633" s="363"/>
      <c r="AJ633" s="363"/>
      <c r="AK633" s="363"/>
    </row>
    <row r="634" spans="1:37" ht="13.5" customHeight="1">
      <c r="A634" s="5"/>
      <c r="B634" s="542" t="s">
        <v>5</v>
      </c>
      <c r="C634" s="546">
        <f>C632+1</f>
        <v>40388</v>
      </c>
      <c r="D634" s="634"/>
      <c r="E634" s="634"/>
      <c r="F634" s="734"/>
      <c r="G634" s="636"/>
      <c r="H634" s="637"/>
      <c r="I634" s="757"/>
      <c r="J634" s="648"/>
      <c r="K634" s="645"/>
      <c r="L634" s="757"/>
      <c r="M634" s="584"/>
      <c r="N634" s="437"/>
      <c r="O634" s="464"/>
      <c r="P634" s="777"/>
      <c r="Q634" s="438"/>
      <c r="R634" s="654"/>
      <c r="S634" s="655"/>
      <c r="T634" s="656"/>
      <c r="U634" s="654"/>
      <c r="V634" s="655"/>
      <c r="W634" s="656"/>
      <c r="X634" s="434"/>
      <c r="Y634" s="363"/>
      <c r="Z634" s="363"/>
      <c r="AA634" s="363"/>
      <c r="AB634" s="363"/>
      <c r="AC634" s="363"/>
      <c r="AD634" s="363"/>
      <c r="AE634" s="363"/>
      <c r="AF634" s="363"/>
      <c r="AG634" s="363"/>
      <c r="AH634" s="363"/>
      <c r="AI634" s="363"/>
      <c r="AJ634" s="363"/>
      <c r="AK634" s="363"/>
    </row>
    <row r="635" spans="1:37" ht="13.5" customHeight="1">
      <c r="A635" s="5">
        <f>+jaarplan!E43</f>
        <v>0</v>
      </c>
      <c r="B635" s="544"/>
      <c r="C635" s="547"/>
      <c r="D635" s="594"/>
      <c r="E635" s="594"/>
      <c r="F635" s="731"/>
      <c r="G635" s="638"/>
      <c r="H635" s="639"/>
      <c r="I635" s="758"/>
      <c r="J635" s="646"/>
      <c r="K635" s="647"/>
      <c r="L635" s="758"/>
      <c r="M635" s="582"/>
      <c r="N635" s="441"/>
      <c r="O635" s="465"/>
      <c r="P635" s="776"/>
      <c r="Q635" s="442"/>
      <c r="R635" s="657"/>
      <c r="S635" s="658"/>
      <c r="T635" s="659"/>
      <c r="U635" s="657"/>
      <c r="V635" s="658"/>
      <c r="W635" s="659"/>
      <c r="X635" s="446"/>
      <c r="Y635" s="363"/>
      <c r="Z635" s="363"/>
      <c r="AA635" s="363"/>
      <c r="AB635" s="363"/>
      <c r="AC635" s="363"/>
      <c r="AD635" s="363"/>
      <c r="AE635" s="363"/>
      <c r="AF635" s="363"/>
      <c r="AG635" s="363"/>
      <c r="AH635" s="363"/>
      <c r="AI635" s="363"/>
      <c r="AJ635" s="363"/>
      <c r="AK635" s="363"/>
    </row>
    <row r="636" spans="1:37" ht="13.5" customHeight="1">
      <c r="A636" s="5"/>
      <c r="B636" s="542" t="s">
        <v>6</v>
      </c>
      <c r="C636" s="546">
        <f>C634+1</f>
        <v>40389</v>
      </c>
      <c r="D636" s="634"/>
      <c r="E636" s="634"/>
      <c r="F636" s="734"/>
      <c r="G636" s="636"/>
      <c r="H636" s="637"/>
      <c r="I636" s="757"/>
      <c r="J636" s="648"/>
      <c r="K636" s="645"/>
      <c r="L636" s="757"/>
      <c r="M636" s="584"/>
      <c r="N636" s="437"/>
      <c r="O636" s="464"/>
      <c r="P636" s="777"/>
      <c r="Q636" s="438"/>
      <c r="R636" s="652"/>
      <c r="S636" s="568"/>
      <c r="T636" s="653"/>
      <c r="U636" s="652"/>
      <c r="V636" s="568"/>
      <c r="W636" s="653"/>
      <c r="X636" s="446"/>
      <c r="Y636" s="363"/>
      <c r="Z636" s="363"/>
      <c r="AA636" s="363"/>
      <c r="AB636" s="363"/>
      <c r="AC636" s="363"/>
      <c r="AD636" s="363"/>
      <c r="AE636" s="363"/>
      <c r="AF636" s="363"/>
      <c r="AG636" s="363"/>
      <c r="AH636" s="363"/>
      <c r="AI636" s="363"/>
      <c r="AJ636" s="363"/>
      <c r="AK636" s="363"/>
    </row>
    <row r="637" spans="1:37" ht="13.5" customHeight="1">
      <c r="A637" s="5"/>
      <c r="B637" s="544"/>
      <c r="C637" s="547"/>
      <c r="D637" s="594"/>
      <c r="E637" s="594"/>
      <c r="F637" s="731"/>
      <c r="G637" s="638"/>
      <c r="H637" s="639"/>
      <c r="I637" s="758"/>
      <c r="J637" s="646"/>
      <c r="K637" s="647"/>
      <c r="L637" s="758"/>
      <c r="M637" s="582"/>
      <c r="N637" s="441"/>
      <c r="O637" s="465"/>
      <c r="P637" s="776"/>
      <c r="Q637" s="442"/>
      <c r="R637" s="652"/>
      <c r="S637" s="568"/>
      <c r="T637" s="653"/>
      <c r="U637" s="652"/>
      <c r="V637" s="568"/>
      <c r="W637" s="653"/>
      <c r="X637" s="446"/>
      <c r="Y637" s="363"/>
      <c r="Z637" s="363"/>
      <c r="AA637" s="363"/>
      <c r="AB637" s="363"/>
      <c r="AC637" s="363"/>
      <c r="AD637" s="363"/>
      <c r="AE637" s="363"/>
      <c r="AF637" s="363"/>
      <c r="AG637" s="363"/>
      <c r="AH637" s="363"/>
      <c r="AI637" s="363"/>
      <c r="AJ637" s="363"/>
      <c r="AK637" s="363"/>
    </row>
    <row r="638" spans="1:37" ht="13.5" customHeight="1">
      <c r="A638" s="7"/>
      <c r="B638" s="542" t="s">
        <v>7</v>
      </c>
      <c r="C638" s="546">
        <f>C636+1</f>
        <v>40390</v>
      </c>
      <c r="D638" s="634"/>
      <c r="E638" s="634"/>
      <c r="F638" s="734"/>
      <c r="G638" s="640"/>
      <c r="H638" s="641"/>
      <c r="I638" s="757"/>
      <c r="J638" s="648"/>
      <c r="K638" s="645"/>
      <c r="L638" s="757"/>
      <c r="M638" s="584"/>
      <c r="N638" s="437"/>
      <c r="O638" s="464"/>
      <c r="P638" s="777"/>
      <c r="Q638" s="438"/>
      <c r="R638" s="654"/>
      <c r="S638" s="655"/>
      <c r="T638" s="656"/>
      <c r="U638" s="654"/>
      <c r="V638" s="655"/>
      <c r="W638" s="656"/>
      <c r="X638" s="446"/>
      <c r="Y638" s="363"/>
      <c r="Z638" s="363"/>
      <c r="AA638" s="363"/>
      <c r="AB638" s="363"/>
      <c r="AC638" s="363"/>
      <c r="AD638" s="363"/>
      <c r="AE638" s="363"/>
      <c r="AF638" s="363"/>
      <c r="AG638" s="363"/>
      <c r="AH638" s="363"/>
      <c r="AI638" s="363"/>
      <c r="AJ638" s="363"/>
      <c r="AK638" s="363"/>
    </row>
    <row r="639" spans="1:37" ht="13.5" customHeight="1">
      <c r="A639" s="7"/>
      <c r="B639" s="544"/>
      <c r="C639" s="547"/>
      <c r="D639" s="594"/>
      <c r="E639" s="594"/>
      <c r="F639" s="731"/>
      <c r="G639" s="642"/>
      <c r="H639" s="643"/>
      <c r="I639" s="758"/>
      <c r="J639" s="646"/>
      <c r="K639" s="647"/>
      <c r="L639" s="758"/>
      <c r="M639" s="582"/>
      <c r="N639" s="441"/>
      <c r="O639" s="465"/>
      <c r="P639" s="776"/>
      <c r="Q639" s="442"/>
      <c r="R639" s="657"/>
      <c r="S639" s="658"/>
      <c r="T639" s="659"/>
      <c r="U639" s="657"/>
      <c r="V639" s="658"/>
      <c r="W639" s="659"/>
      <c r="X639" s="446"/>
      <c r="Y639" s="363"/>
      <c r="Z639" s="363"/>
      <c r="AA639" s="363"/>
      <c r="AB639" s="363"/>
      <c r="AC639" s="363"/>
      <c r="AD639" s="363"/>
      <c r="AE639" s="363"/>
      <c r="AF639" s="363"/>
      <c r="AG639" s="363"/>
      <c r="AH639" s="363"/>
      <c r="AI639" s="363"/>
      <c r="AJ639" s="363"/>
      <c r="AK639" s="363"/>
    </row>
    <row r="640" spans="1:37" ht="13.5" customHeight="1">
      <c r="A640" s="5"/>
      <c r="B640" s="542" t="s">
        <v>8</v>
      </c>
      <c r="C640" s="546">
        <f>C638+1</f>
        <v>40391</v>
      </c>
      <c r="D640" s="635"/>
      <c r="E640" s="635"/>
      <c r="F640" s="735"/>
      <c r="G640" s="636"/>
      <c r="H640" s="637"/>
      <c r="I640" s="759"/>
      <c r="J640" s="644"/>
      <c r="K640" s="649"/>
      <c r="L640" s="759"/>
      <c r="M640" s="577"/>
      <c r="N640" s="437"/>
      <c r="O640" s="464"/>
      <c r="P640" s="775"/>
      <c r="Q640" s="438"/>
      <c r="R640" s="652"/>
      <c r="S640" s="568"/>
      <c r="T640" s="653"/>
      <c r="U640" s="652"/>
      <c r="V640" s="660"/>
      <c r="W640" s="653"/>
      <c r="X640" s="446"/>
      <c r="Y640" s="363"/>
      <c r="Z640" s="363"/>
      <c r="AA640" s="363"/>
      <c r="AB640" s="363"/>
      <c r="AC640" s="363"/>
      <c r="AD640" s="363"/>
      <c r="AE640" s="363"/>
      <c r="AF640" s="363"/>
      <c r="AG640" s="363"/>
      <c r="AH640" s="363"/>
      <c r="AI640" s="363"/>
      <c r="AJ640" s="363"/>
      <c r="AK640" s="363"/>
    </row>
    <row r="641" spans="1:37" ht="13.5" customHeight="1">
      <c r="A641" s="4" t="s">
        <v>32</v>
      </c>
      <c r="B641" s="542"/>
      <c r="C641" s="546"/>
      <c r="D641" s="568"/>
      <c r="E641" s="568"/>
      <c r="F641" s="736"/>
      <c r="G641" s="457"/>
      <c r="H641" s="456"/>
      <c r="I641" s="760"/>
      <c r="J641" s="650"/>
      <c r="K641" s="651"/>
      <c r="L641" s="760"/>
      <c r="M641" s="592"/>
      <c r="N641" s="458"/>
      <c r="O641" s="573"/>
      <c r="P641" s="778"/>
      <c r="Q641" s="442"/>
      <c r="R641" s="652"/>
      <c r="S641" s="568"/>
      <c r="T641" s="653"/>
      <c r="U641" s="652"/>
      <c r="V641" s="568"/>
      <c r="W641" s="653"/>
      <c r="X641" s="5"/>
      <c r="Y641" s="363"/>
      <c r="Z641" s="363"/>
      <c r="AA641" s="363"/>
      <c r="AB641" s="363"/>
      <c r="AC641" s="363"/>
      <c r="AD641" s="363"/>
      <c r="AE641" s="363"/>
      <c r="AF641" s="363"/>
      <c r="AG641" s="363"/>
      <c r="AH641" s="363"/>
      <c r="AI641" s="363"/>
      <c r="AJ641" s="363"/>
      <c r="AK641" s="363"/>
    </row>
    <row r="642" spans="1:37" ht="13.5" customHeight="1">
      <c r="A642" s="469">
        <f>+jaarplan!M43</f>
        <v>0</v>
      </c>
      <c r="B642" s="552"/>
      <c r="C642" s="553" t="s">
        <v>10</v>
      </c>
      <c r="D642" s="326">
        <f>+jaarplan!F43</f>
        <v>0</v>
      </c>
      <c r="E642" s="327"/>
      <c r="F642" s="737"/>
      <c r="G642" s="328">
        <f>+jaarplan!H43</f>
        <v>0</v>
      </c>
      <c r="H642" s="326"/>
      <c r="I642" s="761"/>
      <c r="J642" s="631">
        <f>+jaarplan!K43</f>
        <v>0</v>
      </c>
      <c r="K642" s="329"/>
      <c r="L642" s="761"/>
      <c r="M642" s="632"/>
      <c r="N642" s="330"/>
      <c r="O642" s="329"/>
      <c r="P642" s="779"/>
      <c r="Q642" s="459"/>
      <c r="R642" s="447"/>
      <c r="S642" s="448"/>
      <c r="T642" s="449"/>
      <c r="U642" s="447"/>
      <c r="V642" s="448"/>
      <c r="W642" s="449"/>
      <c r="X642" s="351">
        <f>+jaarplan!W43</f>
        <v>0</v>
      </c>
      <c r="Y642" s="351">
        <f>+jaarplan!X43</f>
        <v>0</v>
      </c>
      <c r="Z642" s="351">
        <f>+jaarplan!Y43</f>
        <v>0</v>
      </c>
      <c r="AA642" s="351">
        <f>+jaarplan!Z43</f>
        <v>0</v>
      </c>
      <c r="AB642" s="363"/>
      <c r="AC642" s="363"/>
      <c r="AD642" s="363"/>
      <c r="AE642" s="363"/>
      <c r="AF642" s="363"/>
      <c r="AG642" s="363"/>
      <c r="AH642" s="363"/>
      <c r="AI642" s="363"/>
      <c r="AJ642" s="363"/>
      <c r="AK642" s="363"/>
    </row>
    <row r="643" spans="1:37" ht="13.5" customHeight="1">
      <c r="A643" s="595">
        <f>+F643+I643+L643+P643</f>
        <v>0</v>
      </c>
      <c r="B643" s="544"/>
      <c r="C643" s="553" t="s">
        <v>30</v>
      </c>
      <c r="D643" s="334">
        <f>+SUM(D628:D641)</f>
        <v>0</v>
      </c>
      <c r="E643" s="333"/>
      <c r="F643" s="738">
        <f>+SUM(F628:F641)</f>
        <v>0</v>
      </c>
      <c r="G643" s="334">
        <f>+SUM(G628:G641)</f>
        <v>0</v>
      </c>
      <c r="H643" s="332"/>
      <c r="I643" s="596">
        <f>+SUM(I628:I641)</f>
        <v>0</v>
      </c>
      <c r="J643" s="335">
        <f>+SUM(J628:J641)</f>
        <v>0</v>
      </c>
      <c r="K643" s="572"/>
      <c r="L643" s="596">
        <f>+SUM(L628:L641)</f>
        <v>0</v>
      </c>
      <c r="M643" s="334">
        <f>SUM(M628:M641)</f>
        <v>0</v>
      </c>
      <c r="N643" s="35"/>
      <c r="O643" s="572"/>
      <c r="P643" s="774">
        <f>+SUM(P628:P641)</f>
        <v>0</v>
      </c>
      <c r="Q643" s="460"/>
      <c r="R643" s="461">
        <f aca="true" t="shared" si="38" ref="R643:W643">IF(ISERROR(AVERAGE(R628:R641)),0,AVERAGE(R628:R641))</f>
        <v>0</v>
      </c>
      <c r="S643" s="462">
        <f t="shared" si="38"/>
        <v>0</v>
      </c>
      <c r="T643" s="463">
        <f t="shared" si="38"/>
        <v>0</v>
      </c>
      <c r="U643" s="461">
        <f t="shared" si="38"/>
        <v>0</v>
      </c>
      <c r="V643" s="462">
        <f t="shared" si="38"/>
        <v>0</v>
      </c>
      <c r="W643" s="463">
        <f t="shared" si="38"/>
        <v>0</v>
      </c>
      <c r="Y643" s="363"/>
      <c r="Z643" s="363"/>
      <c r="AA643" s="363"/>
      <c r="AB643" s="363"/>
      <c r="AC643" s="363"/>
      <c r="AD643" s="363"/>
      <c r="AE643" s="363"/>
      <c r="AF643" s="363"/>
      <c r="AG643" s="363"/>
      <c r="AH643" s="363"/>
      <c r="AI643" s="363"/>
      <c r="AJ643" s="363"/>
      <c r="AK643" s="363"/>
    </row>
    <row r="644" spans="1:37" ht="13.5" customHeight="1">
      <c r="A644" s="4">
        <f>+A628+1</f>
        <v>41</v>
      </c>
      <c r="B644" s="542" t="s">
        <v>2</v>
      </c>
      <c r="C644" s="543">
        <f>C640+1</f>
        <v>40392</v>
      </c>
      <c r="D644" s="634"/>
      <c r="E644" s="634"/>
      <c r="F644" s="734"/>
      <c r="G644" s="636"/>
      <c r="H644" s="637"/>
      <c r="I644" s="757"/>
      <c r="J644" s="644"/>
      <c r="K644" s="645"/>
      <c r="L644" s="757"/>
      <c r="M644" s="577"/>
      <c r="N644" s="437"/>
      <c r="O644" s="464"/>
      <c r="P644" s="775"/>
      <c r="Q644" s="438"/>
      <c r="R644" s="347"/>
      <c r="S644" s="346"/>
      <c r="T644" s="349"/>
      <c r="U644" s="347"/>
      <c r="V644" s="346"/>
      <c r="W644" s="349"/>
      <c r="X644" s="446"/>
      <c r="Y644" s="363"/>
      <c r="Z644" s="363"/>
      <c r="AA644" s="363"/>
      <c r="AB644" s="363"/>
      <c r="AC644" s="363"/>
      <c r="AD644" s="363"/>
      <c r="AE644" s="363"/>
      <c r="AF644" s="363"/>
      <c r="AG644" s="363"/>
      <c r="AH644" s="363"/>
      <c r="AI644" s="363"/>
      <c r="AJ644" s="363"/>
      <c r="AK644" s="363"/>
    </row>
    <row r="645" spans="1:37" ht="13.5" customHeight="1">
      <c r="A645" s="4"/>
      <c r="B645" s="544"/>
      <c r="C645" s="545"/>
      <c r="D645" s="594"/>
      <c r="E645" s="594"/>
      <c r="F645" s="731"/>
      <c r="G645" s="638"/>
      <c r="H645" s="639"/>
      <c r="I645" s="758"/>
      <c r="J645" s="646"/>
      <c r="K645" s="647"/>
      <c r="L645" s="758"/>
      <c r="M645" s="582"/>
      <c r="N645" s="441"/>
      <c r="O645" s="465"/>
      <c r="P645" s="776"/>
      <c r="Q645" s="442"/>
      <c r="R645" s="652"/>
      <c r="S645" s="568"/>
      <c r="T645" s="653"/>
      <c r="U645" s="652"/>
      <c r="V645" s="568"/>
      <c r="W645" s="653"/>
      <c r="X645" s="446"/>
      <c r="Y645" s="363"/>
      <c r="Z645" s="363"/>
      <c r="AA645" s="363"/>
      <c r="AB645" s="363"/>
      <c r="AC645" s="363"/>
      <c r="AD645" s="363"/>
      <c r="AE645" s="363"/>
      <c r="AF645" s="363"/>
      <c r="AG645" s="363"/>
      <c r="AH645" s="363"/>
      <c r="AI645" s="363"/>
      <c r="AJ645" s="363"/>
      <c r="AK645" s="363"/>
    </row>
    <row r="646" spans="1:37" ht="13.5" customHeight="1">
      <c r="A646" s="5"/>
      <c r="B646" s="542" t="s">
        <v>3</v>
      </c>
      <c r="C646" s="546">
        <f>C644+1</f>
        <v>40393</v>
      </c>
      <c r="D646" s="634"/>
      <c r="E646" s="634"/>
      <c r="F646" s="734"/>
      <c r="G646" s="636"/>
      <c r="H646" s="637"/>
      <c r="I646" s="757"/>
      <c r="J646" s="648"/>
      <c r="K646" s="645"/>
      <c r="L646" s="757"/>
      <c r="M646" s="584"/>
      <c r="N646" s="437"/>
      <c r="O646" s="464"/>
      <c r="P646" s="777"/>
      <c r="Q646" s="438"/>
      <c r="R646" s="654"/>
      <c r="S646" s="655"/>
      <c r="T646" s="656"/>
      <c r="U646" s="654"/>
      <c r="V646" s="655"/>
      <c r="W646" s="656"/>
      <c r="X646" s="446"/>
      <c r="Y646" s="363"/>
      <c r="Z646" s="363"/>
      <c r="AA646" s="363"/>
      <c r="AB646" s="363"/>
      <c r="AC646" s="363"/>
      <c r="AD646" s="363"/>
      <c r="AE646" s="363"/>
      <c r="AF646" s="363"/>
      <c r="AG646" s="363"/>
      <c r="AH646" s="363"/>
      <c r="AI646" s="363"/>
      <c r="AJ646" s="363"/>
      <c r="AK646" s="363"/>
    </row>
    <row r="647" spans="1:37" ht="13.5" customHeight="1">
      <c r="A647" s="5" t="s">
        <v>31</v>
      </c>
      <c r="B647" s="544"/>
      <c r="C647" s="547"/>
      <c r="D647" s="594"/>
      <c r="E647" s="594"/>
      <c r="F647" s="731"/>
      <c r="G647" s="638"/>
      <c r="H647" s="639"/>
      <c r="I647" s="758"/>
      <c r="J647" s="646"/>
      <c r="K647" s="647"/>
      <c r="L647" s="758"/>
      <c r="M647" s="582"/>
      <c r="N647" s="441"/>
      <c r="O647" s="465"/>
      <c r="P647" s="776"/>
      <c r="Q647" s="442"/>
      <c r="R647" s="657"/>
      <c r="S647" s="658"/>
      <c r="T647" s="659"/>
      <c r="U647" s="657"/>
      <c r="V647" s="658"/>
      <c r="W647" s="659"/>
      <c r="X647" s="446"/>
      <c r="Y647" s="363"/>
      <c r="Z647" s="363"/>
      <c r="AA647" s="363"/>
      <c r="AB647" s="363"/>
      <c r="AC647" s="363"/>
      <c r="AD647" s="363"/>
      <c r="AE647" s="363"/>
      <c r="AF647" s="363"/>
      <c r="AG647" s="363"/>
      <c r="AH647" s="363"/>
      <c r="AI647" s="363"/>
      <c r="AJ647" s="363"/>
      <c r="AK647" s="363"/>
    </row>
    <row r="648" spans="1:37" ht="13.5" customHeight="1">
      <c r="A648" s="5"/>
      <c r="B648" s="542" t="s">
        <v>4</v>
      </c>
      <c r="C648" s="546">
        <f>C646+1</f>
        <v>40394</v>
      </c>
      <c r="D648" s="634"/>
      <c r="E648" s="634"/>
      <c r="F648" s="734"/>
      <c r="G648" s="636"/>
      <c r="H648" s="637"/>
      <c r="I648" s="757"/>
      <c r="J648" s="648"/>
      <c r="K648" s="645"/>
      <c r="L648" s="757"/>
      <c r="M648" s="584"/>
      <c r="N648" s="437"/>
      <c r="O648" s="464"/>
      <c r="P648" s="777"/>
      <c r="Q648" s="438"/>
      <c r="R648" s="652"/>
      <c r="S648" s="568"/>
      <c r="T648" s="653"/>
      <c r="U648" s="652"/>
      <c r="V648" s="568"/>
      <c r="W648" s="653"/>
      <c r="X648" s="446"/>
      <c r="Y648" s="363"/>
      <c r="Z648" s="363"/>
      <c r="AA648" s="363"/>
      <c r="AB648" s="363"/>
      <c r="AC648" s="363"/>
      <c r="AD648" s="363"/>
      <c r="AE648" s="363"/>
      <c r="AF648" s="363"/>
      <c r="AG648" s="363"/>
      <c r="AH648" s="363"/>
      <c r="AI648" s="363"/>
      <c r="AJ648" s="363"/>
      <c r="AK648" s="363"/>
    </row>
    <row r="649" spans="1:37" ht="13.5" customHeight="1">
      <c r="A649" s="5"/>
      <c r="B649" s="544"/>
      <c r="C649" s="547"/>
      <c r="D649" s="594"/>
      <c r="E649" s="594"/>
      <c r="F649" s="731"/>
      <c r="G649" s="638"/>
      <c r="H649" s="639"/>
      <c r="I649" s="758"/>
      <c r="J649" s="646"/>
      <c r="K649" s="647"/>
      <c r="L649" s="758"/>
      <c r="M649" s="582"/>
      <c r="N649" s="441"/>
      <c r="O649" s="465"/>
      <c r="P649" s="776"/>
      <c r="Q649" s="442"/>
      <c r="R649" s="652"/>
      <c r="S649" s="568"/>
      <c r="T649" s="653"/>
      <c r="U649" s="652"/>
      <c r="V649" s="568"/>
      <c r="W649" s="653"/>
      <c r="X649" s="446"/>
      <c r="Y649" s="363"/>
      <c r="Z649" s="363"/>
      <c r="AA649" s="363"/>
      <c r="AB649" s="363"/>
      <c r="AC649" s="363"/>
      <c r="AD649" s="363"/>
      <c r="AE649" s="363"/>
      <c r="AF649" s="363"/>
      <c r="AG649" s="363"/>
      <c r="AH649" s="363"/>
      <c r="AI649" s="363"/>
      <c r="AJ649" s="363"/>
      <c r="AK649" s="363"/>
    </row>
    <row r="650" spans="1:37" ht="13.5" customHeight="1">
      <c r="A650" s="5"/>
      <c r="B650" s="542" t="s">
        <v>5</v>
      </c>
      <c r="C650" s="546">
        <f>C648+1</f>
        <v>40395</v>
      </c>
      <c r="D650" s="634"/>
      <c r="E650" s="634"/>
      <c r="F650" s="734"/>
      <c r="G650" s="636"/>
      <c r="H650" s="637"/>
      <c r="I650" s="757"/>
      <c r="J650" s="648"/>
      <c r="K650" s="645"/>
      <c r="L650" s="757"/>
      <c r="M650" s="584"/>
      <c r="N650" s="437"/>
      <c r="O650" s="464"/>
      <c r="P650" s="777"/>
      <c r="Q650" s="438"/>
      <c r="R650" s="654"/>
      <c r="S650" s="655"/>
      <c r="T650" s="656"/>
      <c r="U650" s="654"/>
      <c r="V650" s="655"/>
      <c r="W650" s="656"/>
      <c r="X650" s="446"/>
      <c r="Y650" s="363"/>
      <c r="Z650" s="363"/>
      <c r="AA650" s="363"/>
      <c r="AB650" s="363"/>
      <c r="AC650" s="363"/>
      <c r="AD650" s="363"/>
      <c r="AE650" s="363"/>
      <c r="AF650" s="363"/>
      <c r="AG650" s="363"/>
      <c r="AH650" s="363"/>
      <c r="AI650" s="363"/>
      <c r="AJ650" s="363"/>
      <c r="AK650" s="363"/>
    </row>
    <row r="651" spans="1:37" ht="13.5" customHeight="1">
      <c r="A651" s="5">
        <f>+jaarplan!E44</f>
        <v>0</v>
      </c>
      <c r="B651" s="548"/>
      <c r="C651" s="547"/>
      <c r="D651" s="594"/>
      <c r="E651" s="594"/>
      <c r="F651" s="731"/>
      <c r="G651" s="638"/>
      <c r="H651" s="639"/>
      <c r="I651" s="758"/>
      <c r="J651" s="646"/>
      <c r="K651" s="647"/>
      <c r="L651" s="758"/>
      <c r="M651" s="582"/>
      <c r="N651" s="441"/>
      <c r="O651" s="465"/>
      <c r="P651" s="776"/>
      <c r="Q651" s="442"/>
      <c r="R651" s="657"/>
      <c r="S651" s="658"/>
      <c r="T651" s="659"/>
      <c r="U651" s="657"/>
      <c r="V651" s="658"/>
      <c r="W651" s="659"/>
      <c r="X651" s="446"/>
      <c r="Y651" s="363"/>
      <c r="Z651" s="363"/>
      <c r="AA651" s="363"/>
      <c r="AB651" s="363"/>
      <c r="AC651" s="363"/>
      <c r="AD651" s="363"/>
      <c r="AE651" s="363"/>
      <c r="AF651" s="363"/>
      <c r="AG651" s="363"/>
      <c r="AH651" s="363"/>
      <c r="AI651" s="363"/>
      <c r="AJ651" s="363"/>
      <c r="AK651" s="363"/>
    </row>
    <row r="652" spans="1:37" ht="13.5" customHeight="1">
      <c r="A652" s="5"/>
      <c r="B652" s="542" t="s">
        <v>6</v>
      </c>
      <c r="C652" s="546">
        <f>C650+1</f>
        <v>40396</v>
      </c>
      <c r="D652" s="634"/>
      <c r="E652" s="634"/>
      <c r="F652" s="734"/>
      <c r="G652" s="636"/>
      <c r="H652" s="637"/>
      <c r="I652" s="757"/>
      <c r="J652" s="648"/>
      <c r="K652" s="645"/>
      <c r="L652" s="757"/>
      <c r="M652" s="584"/>
      <c r="N652" s="437"/>
      <c r="O652" s="464"/>
      <c r="P652" s="777"/>
      <c r="Q652" s="438"/>
      <c r="R652" s="652"/>
      <c r="S652" s="568"/>
      <c r="T652" s="653"/>
      <c r="U652" s="652"/>
      <c r="V652" s="568"/>
      <c r="W652" s="653"/>
      <c r="X652" s="446"/>
      <c r="Y652" s="363"/>
      <c r="Z652" s="363"/>
      <c r="AA652" s="363"/>
      <c r="AB652" s="363"/>
      <c r="AC652" s="363"/>
      <c r="AD652" s="363"/>
      <c r="AE652" s="363"/>
      <c r="AF652" s="363"/>
      <c r="AG652" s="363"/>
      <c r="AH652" s="363"/>
      <c r="AI652" s="363"/>
      <c r="AJ652" s="363"/>
      <c r="AK652" s="363"/>
    </row>
    <row r="653" spans="1:37" ht="13.5" customHeight="1">
      <c r="A653" s="5"/>
      <c r="B653" s="544"/>
      <c r="C653" s="547"/>
      <c r="D653" s="594"/>
      <c r="E653" s="594"/>
      <c r="F653" s="731"/>
      <c r="G653" s="638"/>
      <c r="H653" s="639"/>
      <c r="I653" s="758"/>
      <c r="J653" s="646"/>
      <c r="K653" s="647"/>
      <c r="L653" s="758"/>
      <c r="M653" s="582"/>
      <c r="N653" s="441"/>
      <c r="O653" s="465"/>
      <c r="P653" s="776"/>
      <c r="Q653" s="442"/>
      <c r="R653" s="652"/>
      <c r="S653" s="568"/>
      <c r="T653" s="653"/>
      <c r="U653" s="652"/>
      <c r="V653" s="568"/>
      <c r="W653" s="653"/>
      <c r="X653" s="446"/>
      <c r="Y653" s="363"/>
      <c r="Z653" s="363"/>
      <c r="AA653" s="363"/>
      <c r="AB653" s="363"/>
      <c r="AC653" s="363"/>
      <c r="AD653" s="363"/>
      <c r="AE653" s="363"/>
      <c r="AF653" s="363"/>
      <c r="AG653" s="363"/>
      <c r="AH653" s="363"/>
      <c r="AI653" s="363"/>
      <c r="AJ653" s="363"/>
      <c r="AK653" s="363"/>
    </row>
    <row r="654" spans="1:37" ht="13.5" customHeight="1">
      <c r="A654" s="7"/>
      <c r="B654" s="542" t="s">
        <v>7</v>
      </c>
      <c r="C654" s="546">
        <f>C652+1</f>
        <v>40397</v>
      </c>
      <c r="D654" s="634"/>
      <c r="E654" s="634"/>
      <c r="F654" s="734"/>
      <c r="G654" s="640"/>
      <c r="H654" s="641"/>
      <c r="I654" s="757"/>
      <c r="J654" s="648"/>
      <c r="K654" s="645"/>
      <c r="L654" s="757"/>
      <c r="M654" s="584"/>
      <c r="N654" s="437"/>
      <c r="O654" s="464"/>
      <c r="P654" s="777"/>
      <c r="Q654" s="438"/>
      <c r="R654" s="654"/>
      <c r="S654" s="655"/>
      <c r="T654" s="656"/>
      <c r="U654" s="654"/>
      <c r="V654" s="655"/>
      <c r="W654" s="656"/>
      <c r="X654" s="446"/>
      <c r="Y654" s="363"/>
      <c r="Z654" s="363"/>
      <c r="AA654" s="363"/>
      <c r="AB654" s="363"/>
      <c r="AC654" s="363"/>
      <c r="AD654" s="363"/>
      <c r="AE654" s="363"/>
      <c r="AF654" s="363"/>
      <c r="AG654" s="363"/>
      <c r="AH654" s="363"/>
      <c r="AI654" s="363"/>
      <c r="AJ654" s="363"/>
      <c r="AK654" s="363"/>
    </row>
    <row r="655" spans="1:37" ht="13.5" customHeight="1">
      <c r="A655" s="7"/>
      <c r="B655" s="544"/>
      <c r="C655" s="547"/>
      <c r="D655" s="594"/>
      <c r="E655" s="594"/>
      <c r="F655" s="731"/>
      <c r="G655" s="642"/>
      <c r="H655" s="643"/>
      <c r="I655" s="758"/>
      <c r="J655" s="646"/>
      <c r="K655" s="647"/>
      <c r="L655" s="758"/>
      <c r="M655" s="582"/>
      <c r="N655" s="441"/>
      <c r="O655" s="465"/>
      <c r="P655" s="776"/>
      <c r="Q655" s="442"/>
      <c r="R655" s="657"/>
      <c r="S655" s="658"/>
      <c r="T655" s="659"/>
      <c r="U655" s="657"/>
      <c r="V655" s="658"/>
      <c r="W655" s="659"/>
      <c r="X655" s="446"/>
      <c r="Y655" s="363"/>
      <c r="Z655" s="363"/>
      <c r="AA655" s="363"/>
      <c r="AB655" s="363"/>
      <c r="AC655" s="363"/>
      <c r="AD655" s="363"/>
      <c r="AE655" s="363"/>
      <c r="AF655" s="363"/>
      <c r="AG655" s="363"/>
      <c r="AH655" s="363"/>
      <c r="AI655" s="363"/>
      <c r="AJ655" s="363"/>
      <c r="AK655" s="363"/>
    </row>
    <row r="656" spans="1:37" ht="13.5" customHeight="1">
      <c r="A656" s="5"/>
      <c r="B656" s="542" t="s">
        <v>8</v>
      </c>
      <c r="C656" s="546">
        <f>C654+1</f>
        <v>40398</v>
      </c>
      <c r="D656" s="635"/>
      <c r="E656" s="635"/>
      <c r="F656" s="735"/>
      <c r="G656" s="636"/>
      <c r="H656" s="637"/>
      <c r="I656" s="759"/>
      <c r="J656" s="644"/>
      <c r="K656" s="649"/>
      <c r="L656" s="759"/>
      <c r="M656" s="577"/>
      <c r="N656" s="437"/>
      <c r="O656" s="464"/>
      <c r="P656" s="775"/>
      <c r="Q656" s="438"/>
      <c r="R656" s="652"/>
      <c r="S656" s="568"/>
      <c r="T656" s="653"/>
      <c r="U656" s="652"/>
      <c r="V656" s="660"/>
      <c r="W656" s="653"/>
      <c r="X656" s="446"/>
      <c r="Y656" s="363"/>
      <c r="Z656" s="363"/>
      <c r="AA656" s="363"/>
      <c r="AB656" s="363"/>
      <c r="AC656" s="363"/>
      <c r="AD656" s="363"/>
      <c r="AE656" s="363"/>
      <c r="AF656" s="363"/>
      <c r="AG656" s="363"/>
      <c r="AH656" s="363"/>
      <c r="AI656" s="363"/>
      <c r="AJ656" s="363"/>
      <c r="AK656" s="363"/>
    </row>
    <row r="657" spans="1:37" ht="13.5" customHeight="1">
      <c r="A657" s="4" t="s">
        <v>32</v>
      </c>
      <c r="B657" s="542"/>
      <c r="C657" s="546"/>
      <c r="D657" s="568"/>
      <c r="E657" s="568"/>
      <c r="F657" s="736"/>
      <c r="G657" s="457"/>
      <c r="H657" s="456"/>
      <c r="I657" s="760"/>
      <c r="J657" s="650"/>
      <c r="K657" s="651"/>
      <c r="L657" s="760"/>
      <c r="M657" s="592"/>
      <c r="N657" s="458"/>
      <c r="O657" s="573"/>
      <c r="P657" s="778"/>
      <c r="Q657" s="442"/>
      <c r="R657" s="652"/>
      <c r="S657" s="568"/>
      <c r="T657" s="653"/>
      <c r="U657" s="652"/>
      <c r="V657" s="568"/>
      <c r="W657" s="653"/>
      <c r="X657" s="446"/>
      <c r="Y657" s="363"/>
      <c r="Z657" s="363"/>
      <c r="AA657" s="363"/>
      <c r="AB657" s="363"/>
      <c r="AC657" s="363"/>
      <c r="AD657" s="363"/>
      <c r="AE657" s="363"/>
      <c r="AF657" s="363"/>
      <c r="AG657" s="363"/>
      <c r="AH657" s="363"/>
      <c r="AI657" s="363"/>
      <c r="AJ657" s="363"/>
      <c r="AK657" s="363"/>
    </row>
    <row r="658" spans="1:37" ht="13.5" customHeight="1">
      <c r="A658" s="469">
        <f>+jaarplan!M44</f>
        <v>0</v>
      </c>
      <c r="B658" s="549"/>
      <c r="C658" s="550" t="s">
        <v>10</v>
      </c>
      <c r="D658" s="326">
        <f>+jaarplan!F44</f>
        <v>0</v>
      </c>
      <c r="E658" s="327"/>
      <c r="F658" s="737"/>
      <c r="G658" s="328">
        <f>+jaarplan!H44</f>
        <v>0</v>
      </c>
      <c r="H658" s="326"/>
      <c r="I658" s="756"/>
      <c r="J658" s="329">
        <f>+jaarplan!K44</f>
        <v>0</v>
      </c>
      <c r="K658" s="329"/>
      <c r="L658" s="765"/>
      <c r="M658" s="574"/>
      <c r="N658" s="330"/>
      <c r="O658" s="329"/>
      <c r="P658" s="773"/>
      <c r="Q658" s="459"/>
      <c r="R658" s="447"/>
      <c r="S658" s="448"/>
      <c r="T658" s="449"/>
      <c r="U658" s="447"/>
      <c r="V658" s="522"/>
      <c r="W658" s="523"/>
      <c r="X658" s="351">
        <f>+jaarplan!W44</f>
        <v>0</v>
      </c>
      <c r="Y658" s="351">
        <f>+jaarplan!X44</f>
        <v>0</v>
      </c>
      <c r="Z658" s="351">
        <f>+jaarplan!Y44</f>
        <v>0</v>
      </c>
      <c r="AA658" s="351">
        <f>+jaarplan!Z44</f>
        <v>0</v>
      </c>
      <c r="AB658" s="363"/>
      <c r="AC658" s="363"/>
      <c r="AD658" s="363"/>
      <c r="AE658" s="363"/>
      <c r="AF658" s="363"/>
      <c r="AG658" s="363"/>
      <c r="AH658" s="363"/>
      <c r="AI658" s="363"/>
      <c r="AJ658" s="363"/>
      <c r="AK658" s="363"/>
    </row>
    <row r="659" spans="1:37" ht="13.5" customHeight="1">
      <c r="A659" s="595">
        <f>+F659+I659+L659+P659</f>
        <v>0</v>
      </c>
      <c r="B659" s="544"/>
      <c r="C659" s="551" t="s">
        <v>30</v>
      </c>
      <c r="D659" s="334">
        <f>+SUM(D644:D657)</f>
        <v>0</v>
      </c>
      <c r="E659" s="333"/>
      <c r="F659" s="738">
        <f>+SUM(F644:F657)</f>
        <v>0</v>
      </c>
      <c r="G659" s="334">
        <f>+SUM(G644:G657)</f>
        <v>0</v>
      </c>
      <c r="H659" s="332"/>
      <c r="I659" s="596">
        <f>+SUM(I644:I657)</f>
        <v>0</v>
      </c>
      <c r="J659" s="335">
        <f>+SUM(J644:J657)</f>
        <v>0</v>
      </c>
      <c r="K659" s="572"/>
      <c r="L659" s="596">
        <f>+SUM(L644:L657)</f>
        <v>0</v>
      </c>
      <c r="M659" s="334">
        <f>SUM(M644:M657)</f>
        <v>0</v>
      </c>
      <c r="N659" s="35"/>
      <c r="O659" s="572"/>
      <c r="P659" s="774">
        <f>+SUM(P644:P657)</f>
        <v>0</v>
      </c>
      <c r="Q659" s="460"/>
      <c r="R659" s="461">
        <f aca="true" t="shared" si="39" ref="R659:W659">IF(ISERROR(AVERAGE(R644:R657)),0,AVERAGE(R644:R657))</f>
        <v>0</v>
      </c>
      <c r="S659" s="462">
        <f t="shared" si="39"/>
        <v>0</v>
      </c>
      <c r="T659" s="463">
        <f t="shared" si="39"/>
        <v>0</v>
      </c>
      <c r="U659" s="461">
        <f t="shared" si="39"/>
        <v>0</v>
      </c>
      <c r="V659" s="534">
        <f t="shared" si="39"/>
        <v>0</v>
      </c>
      <c r="W659" s="535">
        <f t="shared" si="39"/>
        <v>0</v>
      </c>
      <c r="X659" s="1"/>
      <c r="Y659" s="363"/>
      <c r="Z659" s="363"/>
      <c r="AA659" s="363"/>
      <c r="AB659" s="363"/>
      <c r="AC659" s="363"/>
      <c r="AD659" s="363"/>
      <c r="AE659" s="363"/>
      <c r="AF659" s="363"/>
      <c r="AG659" s="363"/>
      <c r="AH659" s="363"/>
      <c r="AI659" s="363"/>
      <c r="AJ659" s="363"/>
      <c r="AK659" s="363"/>
    </row>
    <row r="660" spans="1:37" ht="13.5" customHeight="1">
      <c r="A660" s="4">
        <f>+A644+1</f>
        <v>42</v>
      </c>
      <c r="B660" s="542" t="s">
        <v>2</v>
      </c>
      <c r="C660" s="543">
        <f>C656+1</f>
        <v>40399</v>
      </c>
      <c r="D660" s="634"/>
      <c r="E660" s="634"/>
      <c r="F660" s="734"/>
      <c r="G660" s="636"/>
      <c r="H660" s="637"/>
      <c r="I660" s="757"/>
      <c r="J660" s="644"/>
      <c r="K660" s="645"/>
      <c r="L660" s="757"/>
      <c r="M660" s="577"/>
      <c r="N660" s="437"/>
      <c r="O660" s="464"/>
      <c r="P660" s="775"/>
      <c r="Q660" s="438"/>
      <c r="R660" s="347"/>
      <c r="S660" s="346"/>
      <c r="T660" s="349"/>
      <c r="U660" s="347"/>
      <c r="V660" s="346"/>
      <c r="W660" s="349"/>
      <c r="X660" s="446"/>
      <c r="Y660" s="363"/>
      <c r="Z660" s="363"/>
      <c r="AA660" s="363"/>
      <c r="AB660" s="363"/>
      <c r="AC660" s="363"/>
      <c r="AD660" s="363"/>
      <c r="AE660" s="363"/>
      <c r="AF660" s="363"/>
      <c r="AG660" s="363"/>
      <c r="AH660" s="363"/>
      <c r="AI660" s="363"/>
      <c r="AJ660" s="363"/>
      <c r="AK660" s="363"/>
    </row>
    <row r="661" spans="1:37" ht="13.5" customHeight="1">
      <c r="A661" s="4"/>
      <c r="B661" s="544"/>
      <c r="C661" s="545"/>
      <c r="D661" s="594"/>
      <c r="E661" s="594"/>
      <c r="F661" s="731"/>
      <c r="G661" s="638"/>
      <c r="H661" s="639"/>
      <c r="I661" s="758"/>
      <c r="J661" s="646"/>
      <c r="K661" s="647"/>
      <c r="L661" s="758"/>
      <c r="M661" s="582"/>
      <c r="N661" s="441"/>
      <c r="O661" s="465"/>
      <c r="P661" s="776"/>
      <c r="Q661" s="442"/>
      <c r="R661" s="652"/>
      <c r="S661" s="568"/>
      <c r="T661" s="653"/>
      <c r="U661" s="652"/>
      <c r="V661" s="568"/>
      <c r="W661" s="653"/>
      <c r="X661" s="446"/>
      <c r="Y661" s="363"/>
      <c r="Z661" s="363"/>
      <c r="AA661" s="363"/>
      <c r="AB661" s="363"/>
      <c r="AC661" s="363"/>
      <c r="AD661" s="363"/>
      <c r="AE661" s="363"/>
      <c r="AF661" s="363"/>
      <c r="AG661" s="363"/>
      <c r="AH661" s="363"/>
      <c r="AI661" s="363"/>
      <c r="AJ661" s="363"/>
      <c r="AK661" s="363"/>
    </row>
    <row r="662" spans="1:37" ht="13.5" customHeight="1">
      <c r="A662" s="5"/>
      <c r="B662" s="542" t="s">
        <v>3</v>
      </c>
      <c r="C662" s="546">
        <f>C660+1</f>
        <v>40400</v>
      </c>
      <c r="D662" s="634"/>
      <c r="E662" s="634"/>
      <c r="F662" s="734"/>
      <c r="G662" s="636"/>
      <c r="H662" s="637"/>
      <c r="I662" s="757"/>
      <c r="J662" s="648"/>
      <c r="K662" s="645"/>
      <c r="L662" s="757"/>
      <c r="M662" s="584"/>
      <c r="N662" s="437"/>
      <c r="O662" s="464"/>
      <c r="P662" s="777"/>
      <c r="Q662" s="438"/>
      <c r="R662" s="654"/>
      <c r="S662" s="655"/>
      <c r="T662" s="656"/>
      <c r="U662" s="654"/>
      <c r="V662" s="655"/>
      <c r="W662" s="656"/>
      <c r="X662" s="446"/>
      <c r="Y662" s="363"/>
      <c r="Z662" s="363"/>
      <c r="AA662" s="363"/>
      <c r="AB662" s="363"/>
      <c r="AC662" s="363"/>
      <c r="AD662" s="363"/>
      <c r="AE662" s="363"/>
      <c r="AF662" s="363"/>
      <c r="AG662" s="363"/>
      <c r="AH662" s="363"/>
      <c r="AI662" s="363"/>
      <c r="AJ662" s="363"/>
      <c r="AK662" s="363"/>
    </row>
    <row r="663" spans="1:37" ht="13.5" customHeight="1">
      <c r="A663" s="5" t="s">
        <v>31</v>
      </c>
      <c r="B663" s="544"/>
      <c r="C663" s="547"/>
      <c r="D663" s="594"/>
      <c r="E663" s="594"/>
      <c r="F663" s="731"/>
      <c r="G663" s="638"/>
      <c r="H663" s="639"/>
      <c r="I663" s="758"/>
      <c r="J663" s="646"/>
      <c r="K663" s="647"/>
      <c r="L663" s="758"/>
      <c r="M663" s="582"/>
      <c r="N663" s="441"/>
      <c r="O663" s="465"/>
      <c r="P663" s="776"/>
      <c r="Q663" s="442"/>
      <c r="R663" s="657"/>
      <c r="S663" s="658"/>
      <c r="T663" s="659"/>
      <c r="U663" s="657"/>
      <c r="V663" s="658"/>
      <c r="W663" s="659"/>
      <c r="X663" s="446"/>
      <c r="Y663" s="363"/>
      <c r="Z663" s="363"/>
      <c r="AA663" s="363"/>
      <c r="AB663" s="363"/>
      <c r="AC663" s="363"/>
      <c r="AD663" s="363"/>
      <c r="AE663" s="363"/>
      <c r="AF663" s="363"/>
      <c r="AG663" s="363"/>
      <c r="AH663" s="363"/>
      <c r="AI663" s="363"/>
      <c r="AJ663" s="363"/>
      <c r="AK663" s="363"/>
    </row>
    <row r="664" spans="1:37" ht="13.5" customHeight="1">
      <c r="A664" s="5"/>
      <c r="B664" s="542" t="s">
        <v>4</v>
      </c>
      <c r="C664" s="546">
        <f>C662+1</f>
        <v>40401</v>
      </c>
      <c r="D664" s="634"/>
      <c r="E664" s="634"/>
      <c r="F664" s="734"/>
      <c r="G664" s="636"/>
      <c r="H664" s="637"/>
      <c r="I664" s="757"/>
      <c r="J664" s="648"/>
      <c r="K664" s="645"/>
      <c r="L664" s="757"/>
      <c r="M664" s="584"/>
      <c r="N664" s="437"/>
      <c r="O664" s="464"/>
      <c r="P664" s="777"/>
      <c r="Q664" s="438"/>
      <c r="R664" s="652"/>
      <c r="S664" s="568"/>
      <c r="T664" s="653"/>
      <c r="U664" s="652"/>
      <c r="V664" s="568"/>
      <c r="W664" s="653"/>
      <c r="X664" s="446"/>
      <c r="Y664" s="363"/>
      <c r="Z664" s="363"/>
      <c r="AA664" s="363"/>
      <c r="AB664" s="363"/>
      <c r="AC664" s="363"/>
      <c r="AD664" s="363"/>
      <c r="AE664" s="363"/>
      <c r="AF664" s="363"/>
      <c r="AG664" s="363"/>
      <c r="AH664" s="363"/>
      <c r="AI664" s="363"/>
      <c r="AJ664" s="363"/>
      <c r="AK664" s="363"/>
    </row>
    <row r="665" spans="1:37" ht="13.5" customHeight="1">
      <c r="A665" s="5"/>
      <c r="B665" s="544"/>
      <c r="C665" s="547"/>
      <c r="D665" s="594"/>
      <c r="E665" s="594"/>
      <c r="F665" s="731"/>
      <c r="G665" s="638"/>
      <c r="H665" s="639"/>
      <c r="I665" s="758"/>
      <c r="J665" s="646"/>
      <c r="K665" s="647"/>
      <c r="L665" s="758"/>
      <c r="M665" s="582"/>
      <c r="N665" s="441"/>
      <c r="O665" s="465"/>
      <c r="P665" s="776"/>
      <c r="Q665" s="442"/>
      <c r="R665" s="652"/>
      <c r="S665" s="568"/>
      <c r="T665" s="653"/>
      <c r="U665" s="652"/>
      <c r="V665" s="568"/>
      <c r="W665" s="653"/>
      <c r="X665" s="446"/>
      <c r="Y665" s="363"/>
      <c r="Z665" s="363"/>
      <c r="AA665" s="363"/>
      <c r="AB665" s="363"/>
      <c r="AC665" s="363"/>
      <c r="AD665" s="363"/>
      <c r="AE665" s="363"/>
      <c r="AF665" s="363"/>
      <c r="AG665" s="363"/>
      <c r="AH665" s="363"/>
      <c r="AI665" s="363"/>
      <c r="AJ665" s="363"/>
      <c r="AK665" s="363"/>
    </row>
    <row r="666" spans="1:37" ht="13.5" customHeight="1">
      <c r="A666" s="5"/>
      <c r="B666" s="542" t="s">
        <v>5</v>
      </c>
      <c r="C666" s="546">
        <f>C664+1</f>
        <v>40402</v>
      </c>
      <c r="D666" s="634"/>
      <c r="E666" s="634"/>
      <c r="F666" s="734"/>
      <c r="G666" s="636"/>
      <c r="H666" s="637"/>
      <c r="I666" s="757"/>
      <c r="J666" s="648"/>
      <c r="K666" s="645"/>
      <c r="L666" s="757"/>
      <c r="M666" s="584"/>
      <c r="N666" s="437"/>
      <c r="O666" s="464"/>
      <c r="P666" s="777"/>
      <c r="Q666" s="438"/>
      <c r="R666" s="654"/>
      <c r="S666" s="655"/>
      <c r="T666" s="656"/>
      <c r="U666" s="654"/>
      <c r="V666" s="655"/>
      <c r="W666" s="656"/>
      <c r="X666" s="446"/>
      <c r="Y666" s="363"/>
      <c r="Z666" s="363"/>
      <c r="AA666" s="363"/>
      <c r="AB666" s="363"/>
      <c r="AC666" s="363"/>
      <c r="AD666" s="363"/>
      <c r="AE666" s="363"/>
      <c r="AF666" s="363"/>
      <c r="AG666" s="363"/>
      <c r="AH666" s="363"/>
      <c r="AI666" s="363"/>
      <c r="AJ666" s="363"/>
      <c r="AK666" s="363"/>
    </row>
    <row r="667" spans="1:37" ht="13.5" customHeight="1">
      <c r="A667" s="5">
        <f>+jaarplan!E45</f>
        <v>0</v>
      </c>
      <c r="B667" s="544"/>
      <c r="C667" s="547"/>
      <c r="D667" s="594"/>
      <c r="E667" s="594"/>
      <c r="F667" s="731"/>
      <c r="G667" s="638"/>
      <c r="H667" s="639"/>
      <c r="I667" s="758"/>
      <c r="J667" s="646"/>
      <c r="K667" s="647"/>
      <c r="L667" s="758"/>
      <c r="M667" s="582"/>
      <c r="N667" s="441"/>
      <c r="O667" s="465"/>
      <c r="P667" s="776"/>
      <c r="Q667" s="442"/>
      <c r="R667" s="657"/>
      <c r="S667" s="658"/>
      <c r="T667" s="659"/>
      <c r="U667" s="657"/>
      <c r="V667" s="658"/>
      <c r="W667" s="659"/>
      <c r="X667" s="446"/>
      <c r="Y667" s="363"/>
      <c r="Z667" s="363"/>
      <c r="AA667" s="363"/>
      <c r="AB667" s="363"/>
      <c r="AC667" s="363"/>
      <c r="AD667" s="363"/>
      <c r="AE667" s="363"/>
      <c r="AF667" s="363"/>
      <c r="AG667" s="363"/>
      <c r="AH667" s="363"/>
      <c r="AI667" s="363"/>
      <c r="AJ667" s="363"/>
      <c r="AK667" s="363"/>
    </row>
    <row r="668" spans="1:37" ht="13.5" customHeight="1">
      <c r="A668" s="5"/>
      <c r="B668" s="542" t="s">
        <v>6</v>
      </c>
      <c r="C668" s="546">
        <f>C666+1</f>
        <v>40403</v>
      </c>
      <c r="D668" s="634"/>
      <c r="E668" s="634"/>
      <c r="F668" s="734"/>
      <c r="G668" s="636"/>
      <c r="H668" s="637"/>
      <c r="I668" s="757"/>
      <c r="J668" s="648"/>
      <c r="K668" s="645"/>
      <c r="L668" s="757"/>
      <c r="M668" s="584"/>
      <c r="N668" s="437"/>
      <c r="O668" s="464"/>
      <c r="P668" s="777"/>
      <c r="Q668" s="438"/>
      <c r="R668" s="652"/>
      <c r="S668" s="568"/>
      <c r="T668" s="653"/>
      <c r="U668" s="652"/>
      <c r="V668" s="568"/>
      <c r="W668" s="653"/>
      <c r="X668" s="446"/>
      <c r="Y668" s="363"/>
      <c r="Z668" s="363"/>
      <c r="AA668" s="363"/>
      <c r="AB668" s="363"/>
      <c r="AC668" s="363"/>
      <c r="AD668" s="363"/>
      <c r="AE668" s="363"/>
      <c r="AF668" s="363"/>
      <c r="AG668" s="363"/>
      <c r="AH668" s="363"/>
      <c r="AI668" s="363"/>
      <c r="AJ668" s="363"/>
      <c r="AK668" s="363"/>
    </row>
    <row r="669" spans="1:37" ht="13.5" customHeight="1">
      <c r="A669" s="5"/>
      <c r="B669" s="544"/>
      <c r="C669" s="547"/>
      <c r="D669" s="594"/>
      <c r="E669" s="594"/>
      <c r="F669" s="731"/>
      <c r="G669" s="638"/>
      <c r="H669" s="639"/>
      <c r="I669" s="758"/>
      <c r="J669" s="646"/>
      <c r="K669" s="647"/>
      <c r="L669" s="758"/>
      <c r="M669" s="582"/>
      <c r="N669" s="441"/>
      <c r="O669" s="465"/>
      <c r="P669" s="776"/>
      <c r="Q669" s="442"/>
      <c r="R669" s="652"/>
      <c r="S669" s="568"/>
      <c r="T669" s="653"/>
      <c r="U669" s="652"/>
      <c r="V669" s="568"/>
      <c r="W669" s="653"/>
      <c r="X669" s="446"/>
      <c r="Y669" s="363"/>
      <c r="Z669" s="363"/>
      <c r="AA669" s="363"/>
      <c r="AB669" s="363"/>
      <c r="AC669" s="363"/>
      <c r="AD669" s="363"/>
      <c r="AE669" s="363"/>
      <c r="AF669" s="363"/>
      <c r="AG669" s="363"/>
      <c r="AH669" s="363"/>
      <c r="AI669" s="363"/>
      <c r="AJ669" s="363"/>
      <c r="AK669" s="363"/>
    </row>
    <row r="670" spans="1:37" ht="13.5" customHeight="1">
      <c r="A670" s="7"/>
      <c r="B670" s="542" t="s">
        <v>7</v>
      </c>
      <c r="C670" s="546">
        <f>C668+1</f>
        <v>40404</v>
      </c>
      <c r="D670" s="634"/>
      <c r="E670" s="634"/>
      <c r="F670" s="734"/>
      <c r="G670" s="640"/>
      <c r="H670" s="641"/>
      <c r="I670" s="757"/>
      <c r="J670" s="648"/>
      <c r="K670" s="645"/>
      <c r="L670" s="757"/>
      <c r="M670" s="584"/>
      <c r="N670" s="437"/>
      <c r="O670" s="464"/>
      <c r="P670" s="777"/>
      <c r="Q670" s="438"/>
      <c r="R670" s="654"/>
      <c r="S670" s="655"/>
      <c r="T670" s="656"/>
      <c r="U670" s="654"/>
      <c r="V670" s="655"/>
      <c r="W670" s="656"/>
      <c r="X670" s="446"/>
      <c r="Y670" s="363"/>
      <c r="Z670" s="363"/>
      <c r="AA670" s="363"/>
      <c r="AB670" s="363"/>
      <c r="AC670" s="363"/>
      <c r="AD670" s="363"/>
      <c r="AE670" s="363"/>
      <c r="AF670" s="363"/>
      <c r="AG670" s="363"/>
      <c r="AH670" s="363"/>
      <c r="AI670" s="363"/>
      <c r="AJ670" s="363"/>
      <c r="AK670" s="363"/>
    </row>
    <row r="671" spans="1:37" ht="13.5" customHeight="1">
      <c r="A671" s="7"/>
      <c r="B671" s="544"/>
      <c r="C671" s="547"/>
      <c r="D671" s="594"/>
      <c r="E671" s="594"/>
      <c r="F671" s="731"/>
      <c r="G671" s="642"/>
      <c r="H671" s="643"/>
      <c r="I671" s="758"/>
      <c r="J671" s="646"/>
      <c r="K671" s="647"/>
      <c r="L671" s="758"/>
      <c r="M671" s="582"/>
      <c r="N671" s="441"/>
      <c r="O671" s="465"/>
      <c r="P671" s="776"/>
      <c r="Q671" s="442"/>
      <c r="R671" s="657"/>
      <c r="S671" s="658"/>
      <c r="T671" s="659"/>
      <c r="U671" s="657"/>
      <c r="V671" s="658"/>
      <c r="W671" s="659"/>
      <c r="X671" s="446"/>
      <c r="Y671" s="363"/>
      <c r="Z671" s="363"/>
      <c r="AA671" s="363"/>
      <c r="AB671" s="363"/>
      <c r="AC671" s="363"/>
      <c r="AD671" s="363"/>
      <c r="AE671" s="363"/>
      <c r="AF671" s="363"/>
      <c r="AG671" s="363"/>
      <c r="AH671" s="363"/>
      <c r="AI671" s="363"/>
      <c r="AJ671" s="363"/>
      <c r="AK671" s="363"/>
    </row>
    <row r="672" spans="1:37" ht="13.5" customHeight="1">
      <c r="A672" s="5"/>
      <c r="B672" s="542" t="s">
        <v>8</v>
      </c>
      <c r="C672" s="546">
        <f>C670+1</f>
        <v>40405</v>
      </c>
      <c r="D672" s="635"/>
      <c r="E672" s="635"/>
      <c r="F672" s="735"/>
      <c r="G672" s="636"/>
      <c r="H672" s="637"/>
      <c r="I672" s="759"/>
      <c r="J672" s="644"/>
      <c r="K672" s="649"/>
      <c r="L672" s="759"/>
      <c r="M672" s="577"/>
      <c r="N672" s="437"/>
      <c r="O672" s="464"/>
      <c r="P672" s="775"/>
      <c r="Q672" s="438"/>
      <c r="R672" s="652"/>
      <c r="S672" s="568"/>
      <c r="T672" s="653"/>
      <c r="U672" s="652"/>
      <c r="V672" s="660"/>
      <c r="W672" s="653"/>
      <c r="X672" s="446"/>
      <c r="Y672" s="363"/>
      <c r="Z672" s="363"/>
      <c r="AA672" s="363"/>
      <c r="AB672" s="363"/>
      <c r="AC672" s="363"/>
      <c r="AD672" s="363"/>
      <c r="AE672" s="363"/>
      <c r="AF672" s="363"/>
      <c r="AG672" s="363"/>
      <c r="AH672" s="363"/>
      <c r="AI672" s="363"/>
      <c r="AJ672" s="363"/>
      <c r="AK672" s="363"/>
    </row>
    <row r="673" spans="1:37" ht="13.5" customHeight="1">
      <c r="A673" s="4" t="s">
        <v>32</v>
      </c>
      <c r="B673" s="542"/>
      <c r="C673" s="546"/>
      <c r="D673" s="568"/>
      <c r="E673" s="568"/>
      <c r="F673" s="736"/>
      <c r="G673" s="457"/>
      <c r="H673" s="456"/>
      <c r="I673" s="760"/>
      <c r="J673" s="650"/>
      <c r="K673" s="651"/>
      <c r="L673" s="760"/>
      <c r="M673" s="592"/>
      <c r="N673" s="458"/>
      <c r="O673" s="573"/>
      <c r="P673" s="778"/>
      <c r="Q673" s="442"/>
      <c r="R673" s="652"/>
      <c r="S673" s="568"/>
      <c r="T673" s="653"/>
      <c r="U673" s="652"/>
      <c r="V673" s="568"/>
      <c r="W673" s="653"/>
      <c r="X673" s="446"/>
      <c r="Y673" s="363"/>
      <c r="Z673" s="363"/>
      <c r="AA673" s="363"/>
      <c r="AB673" s="363"/>
      <c r="AC673" s="363"/>
      <c r="AD673" s="363"/>
      <c r="AE673" s="363"/>
      <c r="AF673" s="363"/>
      <c r="AG673" s="363"/>
      <c r="AH673" s="363"/>
      <c r="AI673" s="363"/>
      <c r="AJ673" s="363"/>
      <c r="AK673" s="363"/>
    </row>
    <row r="674" spans="1:37" ht="13.5" customHeight="1">
      <c r="A674" s="469">
        <f>+jaarplan!M45</f>
        <v>0</v>
      </c>
      <c r="B674" s="552"/>
      <c r="C674" s="553" t="s">
        <v>10</v>
      </c>
      <c r="D674" s="326">
        <f>+jaarplan!F45</f>
        <v>0</v>
      </c>
      <c r="E674" s="327"/>
      <c r="F674" s="737"/>
      <c r="G674" s="328">
        <f>+jaarplan!H45</f>
        <v>0</v>
      </c>
      <c r="H674" s="326"/>
      <c r="I674" s="761"/>
      <c r="J674" s="631">
        <f>+jaarplan!K45</f>
        <v>0</v>
      </c>
      <c r="K674" s="329"/>
      <c r="L674" s="761"/>
      <c r="M674" s="632"/>
      <c r="N674" s="330"/>
      <c r="O674" s="329"/>
      <c r="P674" s="779"/>
      <c r="Q674" s="459"/>
      <c r="R674" s="447"/>
      <c r="S674" s="448"/>
      <c r="T674" s="449"/>
      <c r="U674" s="447"/>
      <c r="V674" s="448"/>
      <c r="W674" s="449"/>
      <c r="X674" s="351">
        <f>+jaarplan!W45</f>
        <v>0</v>
      </c>
      <c r="Y674" s="351">
        <f>+jaarplan!X45</f>
        <v>0</v>
      </c>
      <c r="Z674" s="351">
        <f>+jaarplan!Y45</f>
        <v>0</v>
      </c>
      <c r="AA674" s="351">
        <f>+jaarplan!Z45</f>
        <v>0</v>
      </c>
      <c r="AB674" s="363"/>
      <c r="AC674" s="363"/>
      <c r="AD674" s="363"/>
      <c r="AE674" s="363"/>
      <c r="AF674" s="363"/>
      <c r="AG674" s="363"/>
      <c r="AH674" s="363"/>
      <c r="AI674" s="363"/>
      <c r="AJ674" s="363"/>
      <c r="AK674" s="363"/>
    </row>
    <row r="675" spans="1:37" ht="13.5" customHeight="1">
      <c r="A675" s="595">
        <f>+F675+I675+L675+P675</f>
        <v>0</v>
      </c>
      <c r="B675" s="544"/>
      <c r="C675" s="553" t="s">
        <v>30</v>
      </c>
      <c r="D675" s="334">
        <f>+SUM(D660:D673)</f>
        <v>0</v>
      </c>
      <c r="E675" s="333"/>
      <c r="F675" s="738">
        <f>+SUM(F660:F673)</f>
        <v>0</v>
      </c>
      <c r="G675" s="334">
        <f>+SUM(G660:G673)</f>
        <v>0</v>
      </c>
      <c r="H675" s="332"/>
      <c r="I675" s="596">
        <f>+SUM(I660:I673)</f>
        <v>0</v>
      </c>
      <c r="J675" s="335">
        <f>+SUM(J660:J673)</f>
        <v>0</v>
      </c>
      <c r="K675" s="572"/>
      <c r="L675" s="596">
        <f>+SUM(L660:L673)</f>
        <v>0</v>
      </c>
      <c r="M675" s="334">
        <f>SUM(M660:M673)</f>
        <v>0</v>
      </c>
      <c r="N675" s="35"/>
      <c r="O675" s="572"/>
      <c r="P675" s="774">
        <f>+SUM(P660:P673)</f>
        <v>0</v>
      </c>
      <c r="Q675" s="460"/>
      <c r="R675" s="461">
        <f aca="true" t="shared" si="40" ref="R675:W675">IF(ISERROR(AVERAGE(R660:R673)),0,AVERAGE(R660:R673))</f>
        <v>0</v>
      </c>
      <c r="S675" s="462">
        <f t="shared" si="40"/>
        <v>0</v>
      </c>
      <c r="T675" s="463">
        <f t="shared" si="40"/>
        <v>0</v>
      </c>
      <c r="U675" s="461">
        <f t="shared" si="40"/>
        <v>0</v>
      </c>
      <c r="V675" s="462">
        <f t="shared" si="40"/>
        <v>0</v>
      </c>
      <c r="W675" s="463">
        <f t="shared" si="40"/>
        <v>0</v>
      </c>
      <c r="X675" s="1"/>
      <c r="Y675" s="363"/>
      <c r="Z675" s="363"/>
      <c r="AA675" s="363"/>
      <c r="AB675" s="363"/>
      <c r="AC675" s="363"/>
      <c r="AD675" s="363"/>
      <c r="AE675" s="363"/>
      <c r="AF675" s="363"/>
      <c r="AG675" s="363"/>
      <c r="AH675" s="363"/>
      <c r="AI675" s="363"/>
      <c r="AJ675" s="363"/>
      <c r="AK675" s="363"/>
    </row>
    <row r="676" spans="1:37" ht="13.5" customHeight="1">
      <c r="A676" s="4">
        <f>+A660+1</f>
        <v>43</v>
      </c>
      <c r="B676" s="542" t="s">
        <v>2</v>
      </c>
      <c r="C676" s="543">
        <f>C672+1</f>
        <v>40406</v>
      </c>
      <c r="D676" s="634"/>
      <c r="E676" s="634"/>
      <c r="F676" s="734"/>
      <c r="G676" s="636"/>
      <c r="H676" s="637"/>
      <c r="I676" s="757"/>
      <c r="J676" s="644"/>
      <c r="K676" s="645"/>
      <c r="L676" s="757"/>
      <c r="M676" s="577"/>
      <c r="N676" s="437"/>
      <c r="O676" s="464"/>
      <c r="P676" s="775"/>
      <c r="Q676" s="438"/>
      <c r="R676" s="347"/>
      <c r="S676" s="346"/>
      <c r="T676" s="349"/>
      <c r="U676" s="347"/>
      <c r="V676" s="346"/>
      <c r="W676" s="349"/>
      <c r="Y676" s="363"/>
      <c r="Z676" s="363"/>
      <c r="AA676" s="363"/>
      <c r="AB676" s="363"/>
      <c r="AC676" s="363"/>
      <c r="AD676" s="363"/>
      <c r="AE676" s="363"/>
      <c r="AF676" s="363"/>
      <c r="AG676" s="363"/>
      <c r="AH676" s="363"/>
      <c r="AI676" s="363"/>
      <c r="AJ676" s="363"/>
      <c r="AK676" s="363"/>
    </row>
    <row r="677" spans="1:37" ht="13.5" customHeight="1">
      <c r="A677" s="4"/>
      <c r="B677" s="544"/>
      <c r="C677" s="545"/>
      <c r="D677" s="594"/>
      <c r="E677" s="594"/>
      <c r="F677" s="731"/>
      <c r="G677" s="638"/>
      <c r="H677" s="639"/>
      <c r="I677" s="758"/>
      <c r="J677" s="646"/>
      <c r="K677" s="647"/>
      <c r="L677" s="758"/>
      <c r="M677" s="582"/>
      <c r="N677" s="441"/>
      <c r="O677" s="465"/>
      <c r="P677" s="776"/>
      <c r="Q677" s="442"/>
      <c r="R677" s="652"/>
      <c r="S677" s="568"/>
      <c r="T677" s="653"/>
      <c r="U677" s="652"/>
      <c r="V677" s="568"/>
      <c r="W677" s="653"/>
      <c r="Y677" s="363"/>
      <c r="Z677" s="363"/>
      <c r="AA677" s="363"/>
      <c r="AB677" s="363"/>
      <c r="AC677" s="363"/>
      <c r="AD677" s="363"/>
      <c r="AE677" s="363"/>
      <c r="AF677" s="363"/>
      <c r="AG677" s="363"/>
      <c r="AH677" s="363"/>
      <c r="AI677" s="363"/>
      <c r="AJ677" s="363"/>
      <c r="AK677" s="363"/>
    </row>
    <row r="678" spans="1:37" ht="13.5" customHeight="1">
      <c r="A678" s="5"/>
      <c r="B678" s="542" t="s">
        <v>3</v>
      </c>
      <c r="C678" s="546">
        <f>C676+1</f>
        <v>40407</v>
      </c>
      <c r="D678" s="634"/>
      <c r="E678" s="634"/>
      <c r="F678" s="734"/>
      <c r="G678" s="636"/>
      <c r="H678" s="637"/>
      <c r="I678" s="757"/>
      <c r="J678" s="648"/>
      <c r="K678" s="645"/>
      <c r="L678" s="757"/>
      <c r="M678" s="584"/>
      <c r="N678" s="437"/>
      <c r="O678" s="464"/>
      <c r="P678" s="777"/>
      <c r="Q678" s="438"/>
      <c r="R678" s="654"/>
      <c r="S678" s="655"/>
      <c r="T678" s="656"/>
      <c r="U678" s="654"/>
      <c r="V678" s="655"/>
      <c r="W678" s="656"/>
      <c r="Y678" s="363"/>
      <c r="Z678" s="363"/>
      <c r="AA678" s="363"/>
      <c r="AB678" s="363"/>
      <c r="AC678" s="363"/>
      <c r="AD678" s="363"/>
      <c r="AE678" s="363"/>
      <c r="AF678" s="363"/>
      <c r="AG678" s="363"/>
      <c r="AH678" s="363"/>
      <c r="AI678" s="363"/>
      <c r="AJ678" s="363"/>
      <c r="AK678" s="363"/>
    </row>
    <row r="679" spans="1:37" ht="13.5" customHeight="1">
      <c r="A679" s="5" t="s">
        <v>31</v>
      </c>
      <c r="B679" s="544"/>
      <c r="C679" s="547"/>
      <c r="D679" s="594"/>
      <c r="E679" s="594"/>
      <c r="F679" s="731"/>
      <c r="G679" s="638"/>
      <c r="H679" s="639"/>
      <c r="I679" s="758"/>
      <c r="J679" s="646"/>
      <c r="K679" s="647"/>
      <c r="L679" s="758"/>
      <c r="M679" s="582"/>
      <c r="N679" s="441"/>
      <c r="O679" s="465"/>
      <c r="P679" s="776"/>
      <c r="Q679" s="442"/>
      <c r="R679" s="657"/>
      <c r="S679" s="658"/>
      <c r="T679" s="659"/>
      <c r="U679" s="657"/>
      <c r="V679" s="658"/>
      <c r="W679" s="659"/>
      <c r="Y679" s="363"/>
      <c r="Z679" s="363"/>
      <c r="AA679" s="363"/>
      <c r="AB679" s="363"/>
      <c r="AC679" s="363"/>
      <c r="AD679" s="363"/>
      <c r="AE679" s="363"/>
      <c r="AF679" s="363"/>
      <c r="AG679" s="363"/>
      <c r="AH679" s="363"/>
      <c r="AI679" s="363"/>
      <c r="AJ679" s="363"/>
      <c r="AK679" s="363"/>
    </row>
    <row r="680" spans="1:37" ht="13.5" customHeight="1">
      <c r="A680" s="5"/>
      <c r="B680" s="542" t="s">
        <v>4</v>
      </c>
      <c r="C680" s="546">
        <f>C678+1</f>
        <v>40408</v>
      </c>
      <c r="D680" s="634"/>
      <c r="E680" s="634"/>
      <c r="F680" s="734"/>
      <c r="G680" s="636"/>
      <c r="H680" s="637"/>
      <c r="I680" s="757"/>
      <c r="J680" s="648"/>
      <c r="K680" s="645"/>
      <c r="L680" s="757"/>
      <c r="M680" s="584"/>
      <c r="N680" s="437"/>
      <c r="O680" s="464"/>
      <c r="P680" s="777"/>
      <c r="Q680" s="438"/>
      <c r="R680" s="652"/>
      <c r="S680" s="568"/>
      <c r="T680" s="653"/>
      <c r="U680" s="652"/>
      <c r="V680" s="568"/>
      <c r="W680" s="653"/>
      <c r="Y680" s="363"/>
      <c r="Z680" s="363"/>
      <c r="AA680" s="363"/>
      <c r="AB680" s="363"/>
      <c r="AC680" s="363"/>
      <c r="AD680" s="363"/>
      <c r="AE680" s="363"/>
      <c r="AF680" s="363"/>
      <c r="AG680" s="363"/>
      <c r="AH680" s="363"/>
      <c r="AI680" s="363"/>
      <c r="AJ680" s="363"/>
      <c r="AK680" s="363"/>
    </row>
    <row r="681" spans="1:37" ht="13.5" customHeight="1">
      <c r="A681" s="5"/>
      <c r="B681" s="544"/>
      <c r="C681" s="547"/>
      <c r="D681" s="594"/>
      <c r="E681" s="594"/>
      <c r="F681" s="731"/>
      <c r="G681" s="638"/>
      <c r="H681" s="639"/>
      <c r="I681" s="758"/>
      <c r="J681" s="646"/>
      <c r="K681" s="647"/>
      <c r="L681" s="758"/>
      <c r="M681" s="582"/>
      <c r="N681" s="441"/>
      <c r="O681" s="465"/>
      <c r="P681" s="776"/>
      <c r="Q681" s="442"/>
      <c r="R681" s="652"/>
      <c r="S681" s="568"/>
      <c r="T681" s="653"/>
      <c r="U681" s="652"/>
      <c r="V681" s="568"/>
      <c r="W681" s="653"/>
      <c r="Y681" s="363"/>
      <c r="Z681" s="363"/>
      <c r="AA681" s="363"/>
      <c r="AB681" s="363"/>
      <c r="AC681" s="363"/>
      <c r="AD681" s="363"/>
      <c r="AE681" s="363"/>
      <c r="AF681" s="363"/>
      <c r="AG681" s="363"/>
      <c r="AH681" s="363"/>
      <c r="AI681" s="363"/>
      <c r="AJ681" s="363"/>
      <c r="AK681" s="363"/>
    </row>
    <row r="682" spans="1:37" ht="13.5" customHeight="1">
      <c r="A682" s="5"/>
      <c r="B682" s="542" t="s">
        <v>5</v>
      </c>
      <c r="C682" s="546">
        <f>C680+1</f>
        <v>40409</v>
      </c>
      <c r="D682" s="634"/>
      <c r="E682" s="634"/>
      <c r="F682" s="734"/>
      <c r="G682" s="636"/>
      <c r="H682" s="637"/>
      <c r="I682" s="757"/>
      <c r="J682" s="648"/>
      <c r="K682" s="645"/>
      <c r="L682" s="757"/>
      <c r="M682" s="584"/>
      <c r="N682" s="437"/>
      <c r="O682" s="464"/>
      <c r="P682" s="777"/>
      <c r="Q682" s="438"/>
      <c r="R682" s="654"/>
      <c r="S682" s="655"/>
      <c r="T682" s="656"/>
      <c r="U682" s="654"/>
      <c r="V682" s="655"/>
      <c r="W682" s="656"/>
      <c r="Y682" s="363"/>
      <c r="Z682" s="363"/>
      <c r="AA682" s="363"/>
      <c r="AB682" s="363"/>
      <c r="AC682" s="363"/>
      <c r="AD682" s="363"/>
      <c r="AE682" s="363"/>
      <c r="AF682" s="363"/>
      <c r="AG682" s="363"/>
      <c r="AH682" s="363"/>
      <c r="AI682" s="363"/>
      <c r="AJ682" s="363"/>
      <c r="AK682" s="363"/>
    </row>
    <row r="683" spans="1:37" ht="13.5" customHeight="1">
      <c r="A683" s="5">
        <f>+jaarplan!E46</f>
        <v>0</v>
      </c>
      <c r="B683" s="544"/>
      <c r="C683" s="547"/>
      <c r="D683" s="594"/>
      <c r="E683" s="594"/>
      <c r="F683" s="731"/>
      <c r="G683" s="638"/>
      <c r="H683" s="639"/>
      <c r="I683" s="758"/>
      <c r="J683" s="646"/>
      <c r="K683" s="647"/>
      <c r="L683" s="758"/>
      <c r="M683" s="582"/>
      <c r="N683" s="441"/>
      <c r="O683" s="465"/>
      <c r="P683" s="776"/>
      <c r="Q683" s="442"/>
      <c r="R683" s="657"/>
      <c r="S683" s="658"/>
      <c r="T683" s="659"/>
      <c r="U683" s="657"/>
      <c r="V683" s="658"/>
      <c r="W683" s="659"/>
      <c r="Y683" s="363"/>
      <c r="Z683" s="363"/>
      <c r="AA683" s="363"/>
      <c r="AB683" s="363"/>
      <c r="AC683" s="363"/>
      <c r="AD683" s="363"/>
      <c r="AE683" s="363"/>
      <c r="AF683" s="363"/>
      <c r="AG683" s="363"/>
      <c r="AH683" s="363"/>
      <c r="AI683" s="363"/>
      <c r="AJ683" s="363"/>
      <c r="AK683" s="363"/>
    </row>
    <row r="684" spans="1:37" ht="13.5" customHeight="1">
      <c r="A684" s="5"/>
      <c r="B684" s="542" t="s">
        <v>6</v>
      </c>
      <c r="C684" s="546">
        <f>C682+1</f>
        <v>40410</v>
      </c>
      <c r="D684" s="634"/>
      <c r="E684" s="634"/>
      <c r="F684" s="734"/>
      <c r="G684" s="636"/>
      <c r="H684" s="637"/>
      <c r="I684" s="757"/>
      <c r="J684" s="648"/>
      <c r="K684" s="645"/>
      <c r="L684" s="757"/>
      <c r="M684" s="584"/>
      <c r="N684" s="437"/>
      <c r="O684" s="464"/>
      <c r="P684" s="777"/>
      <c r="Q684" s="438"/>
      <c r="R684" s="652"/>
      <c r="S684" s="568"/>
      <c r="T684" s="653"/>
      <c r="U684" s="652"/>
      <c r="V684" s="568"/>
      <c r="W684" s="653"/>
      <c r="Y684" s="363"/>
      <c r="Z684" s="363"/>
      <c r="AA684" s="363"/>
      <c r="AB684" s="363"/>
      <c r="AC684" s="363"/>
      <c r="AD684" s="363"/>
      <c r="AE684" s="363"/>
      <c r="AF684" s="363"/>
      <c r="AG684" s="363"/>
      <c r="AH684" s="363"/>
      <c r="AI684" s="363"/>
      <c r="AJ684" s="363"/>
      <c r="AK684" s="363"/>
    </row>
    <row r="685" spans="1:37" ht="13.5" customHeight="1">
      <c r="A685" s="5"/>
      <c r="B685" s="544"/>
      <c r="C685" s="547"/>
      <c r="D685" s="594"/>
      <c r="E685" s="594"/>
      <c r="F685" s="731"/>
      <c r="G685" s="638"/>
      <c r="H685" s="639"/>
      <c r="I685" s="758"/>
      <c r="J685" s="646"/>
      <c r="K685" s="647"/>
      <c r="L685" s="758"/>
      <c r="M685" s="582"/>
      <c r="N685" s="441"/>
      <c r="O685" s="465"/>
      <c r="P685" s="776"/>
      <c r="Q685" s="442"/>
      <c r="R685" s="652"/>
      <c r="S685" s="568"/>
      <c r="T685" s="653"/>
      <c r="U685" s="652"/>
      <c r="V685" s="568"/>
      <c r="W685" s="653"/>
      <c r="Y685" s="363"/>
      <c r="Z685" s="363"/>
      <c r="AA685" s="363"/>
      <c r="AB685" s="363"/>
      <c r="AC685" s="363"/>
      <c r="AD685" s="363"/>
      <c r="AE685" s="363"/>
      <c r="AF685" s="363"/>
      <c r="AG685" s="363"/>
      <c r="AH685" s="363"/>
      <c r="AI685" s="363"/>
      <c r="AJ685" s="363"/>
      <c r="AK685" s="363"/>
    </row>
    <row r="686" spans="1:37" ht="13.5" customHeight="1">
      <c r="A686" s="7"/>
      <c r="B686" s="542" t="s">
        <v>7</v>
      </c>
      <c r="C686" s="546">
        <f>C684+1</f>
        <v>40411</v>
      </c>
      <c r="D686" s="634"/>
      <c r="E686" s="634"/>
      <c r="F686" s="734"/>
      <c r="G686" s="640"/>
      <c r="H686" s="641"/>
      <c r="I686" s="757"/>
      <c r="J686" s="648"/>
      <c r="K686" s="645"/>
      <c r="L686" s="757"/>
      <c r="M686" s="584"/>
      <c r="N686" s="437"/>
      <c r="O686" s="464"/>
      <c r="P686" s="777"/>
      <c r="Q686" s="438"/>
      <c r="R686" s="654"/>
      <c r="S686" s="655"/>
      <c r="T686" s="656"/>
      <c r="U686" s="654"/>
      <c r="V686" s="655"/>
      <c r="W686" s="656"/>
      <c r="Y686" s="363"/>
      <c r="Z686" s="363"/>
      <c r="AA686" s="363"/>
      <c r="AB686" s="363"/>
      <c r="AC686" s="363"/>
      <c r="AD686" s="363"/>
      <c r="AE686" s="363"/>
      <c r="AF686" s="363"/>
      <c r="AG686" s="363"/>
      <c r="AH686" s="363"/>
      <c r="AI686" s="363"/>
      <c r="AJ686" s="363"/>
      <c r="AK686" s="363"/>
    </row>
    <row r="687" spans="1:37" ht="13.5" customHeight="1">
      <c r="A687" s="7"/>
      <c r="B687" s="544"/>
      <c r="C687" s="547"/>
      <c r="D687" s="594"/>
      <c r="E687" s="594"/>
      <c r="F687" s="731"/>
      <c r="G687" s="642"/>
      <c r="H687" s="643"/>
      <c r="I687" s="758"/>
      <c r="J687" s="646"/>
      <c r="K687" s="647"/>
      <c r="L687" s="758"/>
      <c r="M687" s="582"/>
      <c r="N687" s="441"/>
      <c r="O687" s="465"/>
      <c r="P687" s="776"/>
      <c r="Q687" s="442"/>
      <c r="R687" s="657"/>
      <c r="S687" s="658"/>
      <c r="T687" s="659"/>
      <c r="U687" s="657"/>
      <c r="V687" s="658"/>
      <c r="W687" s="659"/>
      <c r="Y687" s="363"/>
      <c r="Z687" s="363"/>
      <c r="AA687" s="363"/>
      <c r="AB687" s="363"/>
      <c r="AC687" s="363"/>
      <c r="AD687" s="363"/>
      <c r="AE687" s="363"/>
      <c r="AF687" s="363"/>
      <c r="AG687" s="363"/>
      <c r="AH687" s="363"/>
      <c r="AI687" s="363"/>
      <c r="AJ687" s="363"/>
      <c r="AK687" s="363"/>
    </row>
    <row r="688" spans="1:37" ht="13.5" customHeight="1">
      <c r="A688" s="5"/>
      <c r="B688" s="542" t="s">
        <v>8</v>
      </c>
      <c r="C688" s="546">
        <f>C686+1</f>
        <v>40412</v>
      </c>
      <c r="D688" s="635"/>
      <c r="E688" s="635"/>
      <c r="F688" s="735"/>
      <c r="G688" s="636"/>
      <c r="H688" s="637"/>
      <c r="I688" s="759"/>
      <c r="J688" s="644"/>
      <c r="K688" s="649"/>
      <c r="L688" s="759"/>
      <c r="M688" s="577"/>
      <c r="N688" s="437"/>
      <c r="O688" s="464"/>
      <c r="P688" s="775"/>
      <c r="Q688" s="438"/>
      <c r="R688" s="652"/>
      <c r="S688" s="568"/>
      <c r="T688" s="653"/>
      <c r="U688" s="652"/>
      <c r="V688" s="660"/>
      <c r="W688" s="653"/>
      <c r="Y688" s="363"/>
      <c r="Z688" s="363"/>
      <c r="AA688" s="363"/>
      <c r="AB688" s="363"/>
      <c r="AC688" s="363"/>
      <c r="AD688" s="363"/>
      <c r="AE688" s="363"/>
      <c r="AF688" s="363"/>
      <c r="AG688" s="363"/>
      <c r="AH688" s="363"/>
      <c r="AI688" s="363"/>
      <c r="AJ688" s="363"/>
      <c r="AK688" s="363"/>
    </row>
    <row r="689" spans="1:37" ht="13.5" customHeight="1">
      <c r="A689" s="4" t="s">
        <v>32</v>
      </c>
      <c r="B689" s="542"/>
      <c r="C689" s="546"/>
      <c r="D689" s="568"/>
      <c r="E689" s="568"/>
      <c r="F689" s="736"/>
      <c r="G689" s="457"/>
      <c r="H689" s="456"/>
      <c r="I689" s="760"/>
      <c r="J689" s="650"/>
      <c r="K689" s="651"/>
      <c r="L689" s="760"/>
      <c r="M689" s="592"/>
      <c r="N689" s="458"/>
      <c r="O689" s="573"/>
      <c r="P689" s="778"/>
      <c r="Q689" s="442"/>
      <c r="R689" s="652"/>
      <c r="S689" s="568"/>
      <c r="T689" s="653"/>
      <c r="U689" s="652"/>
      <c r="V689" s="568"/>
      <c r="W689" s="653"/>
      <c r="Y689" s="363"/>
      <c r="Z689" s="363"/>
      <c r="AA689" s="363"/>
      <c r="AB689" s="363"/>
      <c r="AC689" s="363"/>
      <c r="AD689" s="363"/>
      <c r="AE689" s="363"/>
      <c r="AF689" s="363"/>
      <c r="AG689" s="363"/>
      <c r="AH689" s="363"/>
      <c r="AI689" s="363"/>
      <c r="AJ689" s="363"/>
      <c r="AK689" s="363"/>
    </row>
    <row r="690" spans="1:37" ht="13.5" customHeight="1">
      <c r="A690" s="469">
        <f>+jaarplan!M46</f>
        <v>0</v>
      </c>
      <c r="B690" s="552"/>
      <c r="C690" s="553" t="s">
        <v>10</v>
      </c>
      <c r="D690" s="326">
        <f>+jaarplan!F46</f>
        <v>0</v>
      </c>
      <c r="E690" s="327"/>
      <c r="F690" s="737"/>
      <c r="G690" s="328">
        <f>+jaarplan!H46</f>
        <v>0</v>
      </c>
      <c r="H690" s="326"/>
      <c r="I690" s="761"/>
      <c r="J690" s="631">
        <f>+jaarplan!K46</f>
        <v>0</v>
      </c>
      <c r="K690" s="329"/>
      <c r="L690" s="761"/>
      <c r="M690" s="632"/>
      <c r="N690" s="330"/>
      <c r="O690" s="329"/>
      <c r="P690" s="779"/>
      <c r="Q690" s="459"/>
      <c r="R690" s="447"/>
      <c r="S690" s="448"/>
      <c r="T690" s="449"/>
      <c r="U690" s="447"/>
      <c r="V690" s="448"/>
      <c r="W690" s="449"/>
      <c r="X690" s="351">
        <f>+jaarplan!W46</f>
        <v>0</v>
      </c>
      <c r="Y690" s="351">
        <f>+jaarplan!X46</f>
        <v>0</v>
      </c>
      <c r="Z690" s="351">
        <f>+jaarplan!Y46</f>
        <v>0</v>
      </c>
      <c r="AA690" s="351">
        <f>+jaarplan!Z46</f>
        <v>0</v>
      </c>
      <c r="AB690" s="363"/>
      <c r="AC690" s="363"/>
      <c r="AD690" s="363"/>
      <c r="AE690" s="363"/>
      <c r="AF690" s="363"/>
      <c r="AG690" s="363"/>
      <c r="AH690" s="363"/>
      <c r="AI690" s="363"/>
      <c r="AJ690" s="363"/>
      <c r="AK690" s="363"/>
    </row>
    <row r="691" spans="1:37" ht="13.5" customHeight="1">
      <c r="A691" s="595">
        <f>+F691+I691+L691+P691</f>
        <v>0</v>
      </c>
      <c r="B691" s="544"/>
      <c r="C691" s="553" t="s">
        <v>30</v>
      </c>
      <c r="D691" s="334">
        <f>+SUM(D676:D689)</f>
        <v>0</v>
      </c>
      <c r="E691" s="333"/>
      <c r="F691" s="738">
        <f>+SUM(F676:F689)</f>
        <v>0</v>
      </c>
      <c r="G691" s="334">
        <f>+SUM(G676:G689)</f>
        <v>0</v>
      </c>
      <c r="H691" s="332"/>
      <c r="I691" s="596">
        <f>+SUM(I676:I689)</f>
        <v>0</v>
      </c>
      <c r="J691" s="335">
        <f>+SUM(J676:J689)</f>
        <v>0</v>
      </c>
      <c r="K691" s="572"/>
      <c r="L691" s="596">
        <f>+SUM(L676:L689)</f>
        <v>0</v>
      </c>
      <c r="M691" s="334">
        <f>SUM(M676:M689)</f>
        <v>0</v>
      </c>
      <c r="N691" s="35"/>
      <c r="O691" s="572"/>
      <c r="P691" s="774">
        <f>+SUM(P676:P689)</f>
        <v>0</v>
      </c>
      <c r="Q691" s="460"/>
      <c r="R691" s="461">
        <f aca="true" t="shared" si="41" ref="R691:W691">IF(ISERROR(AVERAGE(R676:R689)),0,AVERAGE(R676:R689))</f>
        <v>0</v>
      </c>
      <c r="S691" s="462">
        <f t="shared" si="41"/>
        <v>0</v>
      </c>
      <c r="T691" s="463">
        <f t="shared" si="41"/>
        <v>0</v>
      </c>
      <c r="U691" s="461">
        <f t="shared" si="41"/>
        <v>0</v>
      </c>
      <c r="V691" s="462">
        <f t="shared" si="41"/>
        <v>0</v>
      </c>
      <c r="W691" s="463">
        <f t="shared" si="41"/>
        <v>0</v>
      </c>
      <c r="X691" s="1"/>
      <c r="Y691" s="363"/>
      <c r="Z691" s="363"/>
      <c r="AA691" s="363"/>
      <c r="AB691" s="363"/>
      <c r="AC691" s="363"/>
      <c r="AD691" s="363"/>
      <c r="AE691" s="363"/>
      <c r="AF691" s="363"/>
      <c r="AG691" s="363"/>
      <c r="AH691" s="363"/>
      <c r="AI691" s="363"/>
      <c r="AJ691" s="363"/>
      <c r="AK691" s="363"/>
    </row>
    <row r="692" spans="1:37" ht="13.5" customHeight="1">
      <c r="A692" s="4">
        <f>+A676+1</f>
        <v>44</v>
      </c>
      <c r="B692" s="542" t="s">
        <v>2</v>
      </c>
      <c r="C692" s="543">
        <f>C688+1</f>
        <v>40413</v>
      </c>
      <c r="D692" s="634"/>
      <c r="E692" s="634"/>
      <c r="F692" s="734"/>
      <c r="G692" s="636"/>
      <c r="H692" s="637"/>
      <c r="I692" s="757"/>
      <c r="J692" s="644"/>
      <c r="K692" s="645"/>
      <c r="L692" s="757"/>
      <c r="M692" s="577"/>
      <c r="N692" s="437"/>
      <c r="O692" s="464"/>
      <c r="P692" s="775"/>
      <c r="Q692" s="438"/>
      <c r="R692" s="347"/>
      <c r="S692" s="346"/>
      <c r="T692" s="349"/>
      <c r="U692" s="347"/>
      <c r="V692" s="346"/>
      <c r="W692" s="349"/>
      <c r="Y692" s="363"/>
      <c r="Z692" s="363"/>
      <c r="AA692" s="363"/>
      <c r="AB692" s="363"/>
      <c r="AC692" s="363"/>
      <c r="AD692" s="363"/>
      <c r="AE692" s="363"/>
      <c r="AF692" s="363"/>
      <c r="AG692" s="363"/>
      <c r="AH692" s="363"/>
      <c r="AI692" s="363"/>
      <c r="AJ692" s="363"/>
      <c r="AK692" s="363"/>
    </row>
    <row r="693" spans="1:37" ht="13.5" customHeight="1">
      <c r="A693" s="4"/>
      <c r="B693" s="544"/>
      <c r="C693" s="545"/>
      <c r="D693" s="594"/>
      <c r="E693" s="594"/>
      <c r="F693" s="731"/>
      <c r="G693" s="638"/>
      <c r="H693" s="639"/>
      <c r="I693" s="758"/>
      <c r="J693" s="646"/>
      <c r="K693" s="647"/>
      <c r="L693" s="758"/>
      <c r="M693" s="582"/>
      <c r="N693" s="441"/>
      <c r="O693" s="465"/>
      <c r="P693" s="776"/>
      <c r="Q693" s="442"/>
      <c r="R693" s="652"/>
      <c r="S693" s="568"/>
      <c r="T693" s="653"/>
      <c r="U693" s="652"/>
      <c r="V693" s="568"/>
      <c r="W693" s="653"/>
      <c r="Y693" s="363"/>
      <c r="Z693" s="363"/>
      <c r="AA693" s="363"/>
      <c r="AB693" s="363"/>
      <c r="AC693" s="363"/>
      <c r="AD693" s="363"/>
      <c r="AE693" s="363"/>
      <c r="AF693" s="363"/>
      <c r="AG693" s="363"/>
      <c r="AH693" s="363"/>
      <c r="AI693" s="363"/>
      <c r="AJ693" s="363"/>
      <c r="AK693" s="363"/>
    </row>
    <row r="694" spans="1:37" ht="13.5" customHeight="1">
      <c r="A694" s="5"/>
      <c r="B694" s="542" t="s">
        <v>3</v>
      </c>
      <c r="C694" s="546">
        <f>C692+1</f>
        <v>40414</v>
      </c>
      <c r="D694" s="634"/>
      <c r="E694" s="634"/>
      <c r="F694" s="734"/>
      <c r="G694" s="636"/>
      <c r="H694" s="637"/>
      <c r="I694" s="757"/>
      <c r="J694" s="648"/>
      <c r="K694" s="645"/>
      <c r="L694" s="757"/>
      <c r="M694" s="584"/>
      <c r="N694" s="437"/>
      <c r="O694" s="464"/>
      <c r="P694" s="777"/>
      <c r="Q694" s="438"/>
      <c r="R694" s="654"/>
      <c r="S694" s="655"/>
      <c r="T694" s="656"/>
      <c r="U694" s="654"/>
      <c r="V694" s="655"/>
      <c r="W694" s="656"/>
      <c r="Y694" s="363"/>
      <c r="Z694" s="363"/>
      <c r="AA694" s="363"/>
      <c r="AB694" s="363"/>
      <c r="AC694" s="363"/>
      <c r="AD694" s="363"/>
      <c r="AE694" s="363"/>
      <c r="AF694" s="363"/>
      <c r="AG694" s="363"/>
      <c r="AH694" s="363"/>
      <c r="AI694" s="363"/>
      <c r="AJ694" s="363"/>
      <c r="AK694" s="363"/>
    </row>
    <row r="695" spans="1:37" ht="13.5" customHeight="1">
      <c r="A695" s="5" t="s">
        <v>31</v>
      </c>
      <c r="B695" s="544"/>
      <c r="C695" s="547"/>
      <c r="D695" s="594"/>
      <c r="E695" s="594"/>
      <c r="F695" s="731"/>
      <c r="G695" s="638"/>
      <c r="H695" s="639"/>
      <c r="I695" s="758"/>
      <c r="J695" s="646"/>
      <c r="K695" s="647"/>
      <c r="L695" s="758"/>
      <c r="M695" s="582"/>
      <c r="N695" s="441"/>
      <c r="O695" s="465"/>
      <c r="P695" s="776"/>
      <c r="Q695" s="442"/>
      <c r="R695" s="657"/>
      <c r="S695" s="658"/>
      <c r="T695" s="659"/>
      <c r="U695" s="657"/>
      <c r="V695" s="658"/>
      <c r="W695" s="659"/>
      <c r="Y695" s="363"/>
      <c r="Z695" s="363"/>
      <c r="AA695" s="363"/>
      <c r="AB695" s="363"/>
      <c r="AC695" s="363"/>
      <c r="AD695" s="363"/>
      <c r="AE695" s="363"/>
      <c r="AF695" s="363"/>
      <c r="AG695" s="363"/>
      <c r="AH695" s="363"/>
      <c r="AI695" s="363"/>
      <c r="AJ695" s="363"/>
      <c r="AK695" s="363"/>
    </row>
    <row r="696" spans="1:37" ht="13.5" customHeight="1">
      <c r="A696" s="5"/>
      <c r="B696" s="542" t="s">
        <v>4</v>
      </c>
      <c r="C696" s="546">
        <f>C694+1</f>
        <v>40415</v>
      </c>
      <c r="D696" s="634"/>
      <c r="E696" s="634"/>
      <c r="F696" s="734"/>
      <c r="G696" s="636"/>
      <c r="H696" s="637"/>
      <c r="I696" s="757"/>
      <c r="J696" s="648"/>
      <c r="K696" s="645"/>
      <c r="L696" s="757"/>
      <c r="M696" s="584"/>
      <c r="N696" s="437"/>
      <c r="O696" s="464"/>
      <c r="P696" s="777"/>
      <c r="Q696" s="438"/>
      <c r="R696" s="652"/>
      <c r="S696" s="568"/>
      <c r="T696" s="653"/>
      <c r="U696" s="652"/>
      <c r="V696" s="568"/>
      <c r="W696" s="653"/>
      <c r="Y696" s="363"/>
      <c r="Z696" s="363"/>
      <c r="AA696" s="363"/>
      <c r="AB696" s="363"/>
      <c r="AC696" s="363"/>
      <c r="AD696" s="363"/>
      <c r="AE696" s="363"/>
      <c r="AF696" s="363"/>
      <c r="AG696" s="363"/>
      <c r="AH696" s="363"/>
      <c r="AI696" s="363"/>
      <c r="AJ696" s="363"/>
      <c r="AK696" s="363"/>
    </row>
    <row r="697" spans="1:37" ht="13.5" customHeight="1">
      <c r="A697" s="5"/>
      <c r="B697" s="544"/>
      <c r="C697" s="547"/>
      <c r="D697" s="594"/>
      <c r="E697" s="594"/>
      <c r="F697" s="731"/>
      <c r="G697" s="638"/>
      <c r="H697" s="639"/>
      <c r="I697" s="758"/>
      <c r="J697" s="646"/>
      <c r="K697" s="647"/>
      <c r="L697" s="758"/>
      <c r="M697" s="582"/>
      <c r="N697" s="441"/>
      <c r="O697" s="465"/>
      <c r="P697" s="776"/>
      <c r="Q697" s="442"/>
      <c r="R697" s="652"/>
      <c r="S697" s="568"/>
      <c r="T697" s="653"/>
      <c r="U697" s="652"/>
      <c r="V697" s="568"/>
      <c r="W697" s="653"/>
      <c r="Y697" s="363"/>
      <c r="Z697" s="363"/>
      <c r="AA697" s="363"/>
      <c r="AB697" s="363"/>
      <c r="AC697" s="363"/>
      <c r="AD697" s="363"/>
      <c r="AE697" s="363"/>
      <c r="AF697" s="363"/>
      <c r="AG697" s="363"/>
      <c r="AH697" s="363"/>
      <c r="AI697" s="363"/>
      <c r="AJ697" s="363"/>
      <c r="AK697" s="363"/>
    </row>
    <row r="698" spans="1:37" ht="13.5" customHeight="1">
      <c r="A698" s="5"/>
      <c r="B698" s="542" t="s">
        <v>5</v>
      </c>
      <c r="C698" s="546">
        <f>C696+1</f>
        <v>40416</v>
      </c>
      <c r="D698" s="634"/>
      <c r="E698" s="634"/>
      <c r="F698" s="734"/>
      <c r="G698" s="636"/>
      <c r="H698" s="637"/>
      <c r="I698" s="757"/>
      <c r="J698" s="648"/>
      <c r="K698" s="645"/>
      <c r="L698" s="757"/>
      <c r="M698" s="584"/>
      <c r="N698" s="437"/>
      <c r="O698" s="464"/>
      <c r="P698" s="777"/>
      <c r="Q698" s="438"/>
      <c r="R698" s="654"/>
      <c r="S698" s="655"/>
      <c r="T698" s="656"/>
      <c r="U698" s="654"/>
      <c r="V698" s="655"/>
      <c r="W698" s="656"/>
      <c r="Y698" s="363"/>
      <c r="Z698" s="363"/>
      <c r="AA698" s="363"/>
      <c r="AB698" s="363"/>
      <c r="AC698" s="363"/>
      <c r="AD698" s="363"/>
      <c r="AE698" s="363"/>
      <c r="AF698" s="363"/>
      <c r="AG698" s="363"/>
      <c r="AH698" s="363"/>
      <c r="AI698" s="363"/>
      <c r="AJ698" s="363"/>
      <c r="AK698" s="363"/>
    </row>
    <row r="699" spans="1:37" ht="13.5" customHeight="1">
      <c r="A699" s="5">
        <f>+jaarplan!E47</f>
        <v>0</v>
      </c>
      <c r="B699" s="544"/>
      <c r="C699" s="547"/>
      <c r="D699" s="594"/>
      <c r="E699" s="594"/>
      <c r="F699" s="731"/>
      <c r="G699" s="638"/>
      <c r="H699" s="639"/>
      <c r="I699" s="758"/>
      <c r="J699" s="646"/>
      <c r="K699" s="647"/>
      <c r="L699" s="758"/>
      <c r="M699" s="582"/>
      <c r="N699" s="441"/>
      <c r="O699" s="465"/>
      <c r="P699" s="776"/>
      <c r="Q699" s="442"/>
      <c r="R699" s="657"/>
      <c r="S699" s="658"/>
      <c r="T699" s="659"/>
      <c r="U699" s="657"/>
      <c r="V699" s="658"/>
      <c r="W699" s="659"/>
      <c r="Y699" s="363"/>
      <c r="Z699" s="363"/>
      <c r="AA699" s="363"/>
      <c r="AB699" s="363"/>
      <c r="AC699" s="363"/>
      <c r="AD699" s="363"/>
      <c r="AE699" s="363"/>
      <c r="AF699" s="363"/>
      <c r="AG699" s="363"/>
      <c r="AH699" s="363"/>
      <c r="AI699" s="363"/>
      <c r="AJ699" s="363"/>
      <c r="AK699" s="363"/>
    </row>
    <row r="700" spans="1:37" ht="13.5" customHeight="1">
      <c r="A700" s="5"/>
      <c r="B700" s="542" t="s">
        <v>6</v>
      </c>
      <c r="C700" s="546">
        <f>C698+1</f>
        <v>40417</v>
      </c>
      <c r="D700" s="634"/>
      <c r="E700" s="634"/>
      <c r="F700" s="734"/>
      <c r="G700" s="636"/>
      <c r="H700" s="637"/>
      <c r="I700" s="757"/>
      <c r="J700" s="648"/>
      <c r="K700" s="645"/>
      <c r="L700" s="757"/>
      <c r="M700" s="584"/>
      <c r="N700" s="437"/>
      <c r="O700" s="464"/>
      <c r="P700" s="777"/>
      <c r="Q700" s="438"/>
      <c r="R700" s="652"/>
      <c r="S700" s="568"/>
      <c r="T700" s="653"/>
      <c r="U700" s="652"/>
      <c r="V700" s="568"/>
      <c r="W700" s="653"/>
      <c r="Y700" s="363"/>
      <c r="Z700" s="363"/>
      <c r="AA700" s="363"/>
      <c r="AB700" s="363"/>
      <c r="AC700" s="363"/>
      <c r="AD700" s="363"/>
      <c r="AE700" s="363"/>
      <c r="AF700" s="363"/>
      <c r="AG700" s="363"/>
      <c r="AH700" s="363"/>
      <c r="AI700" s="363"/>
      <c r="AJ700" s="363"/>
      <c r="AK700" s="363"/>
    </row>
    <row r="701" spans="1:37" ht="13.5" customHeight="1">
      <c r="A701" s="5"/>
      <c r="B701" s="544"/>
      <c r="C701" s="547"/>
      <c r="D701" s="594"/>
      <c r="E701" s="594"/>
      <c r="F701" s="731"/>
      <c r="G701" s="638"/>
      <c r="H701" s="639"/>
      <c r="I701" s="758"/>
      <c r="J701" s="646"/>
      <c r="K701" s="647"/>
      <c r="L701" s="758"/>
      <c r="M701" s="582"/>
      <c r="N701" s="441"/>
      <c r="O701" s="465"/>
      <c r="P701" s="776"/>
      <c r="Q701" s="442"/>
      <c r="R701" s="652"/>
      <c r="S701" s="568"/>
      <c r="T701" s="653"/>
      <c r="U701" s="652"/>
      <c r="V701" s="568"/>
      <c r="W701" s="653"/>
      <c r="Y701" s="363"/>
      <c r="Z701" s="363"/>
      <c r="AA701" s="363"/>
      <c r="AB701" s="363"/>
      <c r="AC701" s="363"/>
      <c r="AD701" s="363"/>
      <c r="AE701" s="363"/>
      <c r="AF701" s="363"/>
      <c r="AG701" s="363"/>
      <c r="AH701" s="363"/>
      <c r="AI701" s="363"/>
      <c r="AJ701" s="363"/>
      <c r="AK701" s="363"/>
    </row>
    <row r="702" spans="1:37" ht="13.5" customHeight="1">
      <c r="A702" s="7"/>
      <c r="B702" s="542" t="s">
        <v>7</v>
      </c>
      <c r="C702" s="546">
        <f>C700+1</f>
        <v>40418</v>
      </c>
      <c r="D702" s="634"/>
      <c r="E702" s="634"/>
      <c r="F702" s="734"/>
      <c r="G702" s="640"/>
      <c r="H702" s="641"/>
      <c r="I702" s="757"/>
      <c r="J702" s="648"/>
      <c r="K702" s="645"/>
      <c r="L702" s="757"/>
      <c r="M702" s="584"/>
      <c r="N702" s="437"/>
      <c r="O702" s="464"/>
      <c r="P702" s="777"/>
      <c r="Q702" s="438"/>
      <c r="R702" s="654"/>
      <c r="S702" s="655"/>
      <c r="T702" s="656"/>
      <c r="U702" s="654"/>
      <c r="V702" s="655"/>
      <c r="W702" s="656"/>
      <c r="Y702" s="363"/>
      <c r="Z702" s="363"/>
      <c r="AA702" s="363"/>
      <c r="AB702" s="363"/>
      <c r="AC702" s="363"/>
      <c r="AD702" s="363"/>
      <c r="AE702" s="363"/>
      <c r="AF702" s="363"/>
      <c r="AG702" s="363"/>
      <c r="AH702" s="363"/>
      <c r="AI702" s="363"/>
      <c r="AJ702" s="363"/>
      <c r="AK702" s="363"/>
    </row>
    <row r="703" spans="1:37" ht="13.5" customHeight="1">
      <c r="A703" s="7"/>
      <c r="B703" s="544"/>
      <c r="C703" s="547"/>
      <c r="D703" s="594"/>
      <c r="E703" s="594"/>
      <c r="F703" s="731"/>
      <c r="G703" s="642"/>
      <c r="H703" s="643"/>
      <c r="I703" s="758"/>
      <c r="J703" s="646"/>
      <c r="K703" s="647"/>
      <c r="L703" s="758"/>
      <c r="M703" s="582"/>
      <c r="N703" s="441"/>
      <c r="O703" s="465"/>
      <c r="P703" s="776"/>
      <c r="Q703" s="442"/>
      <c r="R703" s="657"/>
      <c r="S703" s="658"/>
      <c r="T703" s="659"/>
      <c r="U703" s="657"/>
      <c r="V703" s="658"/>
      <c r="W703" s="659"/>
      <c r="Y703" s="363"/>
      <c r="Z703" s="363"/>
      <c r="AA703" s="363"/>
      <c r="AB703" s="363"/>
      <c r="AC703" s="363"/>
      <c r="AD703" s="363"/>
      <c r="AE703" s="363"/>
      <c r="AF703" s="363"/>
      <c r="AG703" s="363"/>
      <c r="AH703" s="363"/>
      <c r="AI703" s="363"/>
      <c r="AJ703" s="363"/>
      <c r="AK703" s="363"/>
    </row>
    <row r="704" spans="1:37" ht="13.5" customHeight="1">
      <c r="A704" s="5"/>
      <c r="B704" s="542" t="s">
        <v>8</v>
      </c>
      <c r="C704" s="546">
        <f>C702+1</f>
        <v>40419</v>
      </c>
      <c r="D704" s="635"/>
      <c r="E704" s="635"/>
      <c r="F704" s="735"/>
      <c r="G704" s="636"/>
      <c r="H704" s="637"/>
      <c r="I704" s="759"/>
      <c r="J704" s="644"/>
      <c r="K704" s="649"/>
      <c r="L704" s="759"/>
      <c r="M704" s="577"/>
      <c r="N704" s="437"/>
      <c r="O704" s="464"/>
      <c r="P704" s="775"/>
      <c r="Q704" s="438"/>
      <c r="R704" s="652"/>
      <c r="S704" s="568"/>
      <c r="T704" s="653"/>
      <c r="U704" s="652"/>
      <c r="V704" s="660"/>
      <c r="W704" s="653"/>
      <c r="Y704" s="363"/>
      <c r="Z704" s="363"/>
      <c r="AA704" s="363"/>
      <c r="AB704" s="363"/>
      <c r="AC704" s="363"/>
      <c r="AD704" s="363"/>
      <c r="AE704" s="363"/>
      <c r="AF704" s="363"/>
      <c r="AG704" s="363"/>
      <c r="AH704" s="363"/>
      <c r="AI704" s="363"/>
      <c r="AJ704" s="363"/>
      <c r="AK704" s="363"/>
    </row>
    <row r="705" spans="1:37" ht="13.5" customHeight="1">
      <c r="A705" s="4" t="s">
        <v>32</v>
      </c>
      <c r="B705" s="542"/>
      <c r="C705" s="546"/>
      <c r="D705" s="568"/>
      <c r="E705" s="568"/>
      <c r="F705" s="736"/>
      <c r="G705" s="457"/>
      <c r="H705" s="456"/>
      <c r="I705" s="760"/>
      <c r="J705" s="650"/>
      <c r="K705" s="651"/>
      <c r="L705" s="760"/>
      <c r="M705" s="592"/>
      <c r="N705" s="458"/>
      <c r="O705" s="573"/>
      <c r="P705" s="778"/>
      <c r="Q705" s="442"/>
      <c r="R705" s="652"/>
      <c r="S705" s="568"/>
      <c r="T705" s="653"/>
      <c r="U705" s="652"/>
      <c r="V705" s="568"/>
      <c r="W705" s="653"/>
      <c r="Y705" s="363"/>
      <c r="Z705" s="363"/>
      <c r="AA705" s="363"/>
      <c r="AB705" s="363"/>
      <c r="AC705" s="363"/>
      <c r="AD705" s="363"/>
      <c r="AE705" s="363"/>
      <c r="AF705" s="363"/>
      <c r="AG705" s="363"/>
      <c r="AH705" s="363"/>
      <c r="AI705" s="363"/>
      <c r="AJ705" s="363"/>
      <c r="AK705" s="363"/>
    </row>
    <row r="706" spans="1:37" ht="13.5" customHeight="1">
      <c r="A706" s="469">
        <f>+jaarplan!M47</f>
        <v>0</v>
      </c>
      <c r="B706" s="552"/>
      <c r="C706" s="553" t="s">
        <v>10</v>
      </c>
      <c r="D706" s="326">
        <f>+jaarplan!F47</f>
        <v>0</v>
      </c>
      <c r="E706" s="327"/>
      <c r="F706" s="737"/>
      <c r="G706" s="328">
        <f>+jaarplan!H47</f>
        <v>0</v>
      </c>
      <c r="H706" s="326"/>
      <c r="I706" s="761"/>
      <c r="J706" s="631">
        <f>+jaarplan!K47</f>
        <v>0</v>
      </c>
      <c r="K706" s="329"/>
      <c r="L706" s="761"/>
      <c r="M706" s="632"/>
      <c r="N706" s="330"/>
      <c r="O706" s="329"/>
      <c r="P706" s="779"/>
      <c r="Q706" s="459"/>
      <c r="R706" s="447"/>
      <c r="S706" s="448"/>
      <c r="T706" s="449"/>
      <c r="U706" s="447"/>
      <c r="V706" s="448"/>
      <c r="W706" s="449"/>
      <c r="X706" s="351">
        <f>+jaarplan!W47</f>
        <v>0</v>
      </c>
      <c r="Y706" s="351">
        <f>+jaarplan!X47</f>
        <v>0</v>
      </c>
      <c r="Z706" s="351">
        <f>+jaarplan!Y47</f>
        <v>0</v>
      </c>
      <c r="AA706" s="351">
        <f>+jaarplan!Z47</f>
        <v>0</v>
      </c>
      <c r="AB706" s="363"/>
      <c r="AC706" s="363"/>
      <c r="AD706" s="363"/>
      <c r="AE706" s="363"/>
      <c r="AF706" s="363"/>
      <c r="AG706" s="363"/>
      <c r="AH706" s="363"/>
      <c r="AI706" s="363"/>
      <c r="AJ706" s="363"/>
      <c r="AK706" s="363"/>
    </row>
    <row r="707" spans="1:37" ht="13.5" customHeight="1">
      <c r="A707" s="595">
        <f>+F707+I707+L707+P707</f>
        <v>0</v>
      </c>
      <c r="B707" s="544"/>
      <c r="C707" s="553" t="s">
        <v>30</v>
      </c>
      <c r="D707" s="334">
        <f>+SUM(D692:D705)</f>
        <v>0</v>
      </c>
      <c r="E707" s="333"/>
      <c r="F707" s="738">
        <f>+SUM(F692:F705)</f>
        <v>0</v>
      </c>
      <c r="G707" s="334">
        <f>+SUM(G692:G705)</f>
        <v>0</v>
      </c>
      <c r="H707" s="332"/>
      <c r="I707" s="596">
        <f>+SUM(I692:I705)</f>
        <v>0</v>
      </c>
      <c r="J707" s="335">
        <f>+SUM(J692:J705)</f>
        <v>0</v>
      </c>
      <c r="K707" s="572"/>
      <c r="L707" s="596">
        <f>+SUM(L692:L705)</f>
        <v>0</v>
      </c>
      <c r="M707" s="334">
        <f>SUM(M692:M705)</f>
        <v>0</v>
      </c>
      <c r="N707" s="35"/>
      <c r="O707" s="572"/>
      <c r="P707" s="774">
        <f>+SUM(P692:P705)</f>
        <v>0</v>
      </c>
      <c r="Q707" s="460"/>
      <c r="R707" s="461">
        <f aca="true" t="shared" si="42" ref="R707:W707">IF(ISERROR(AVERAGE(R692:R705)),0,AVERAGE(R692:R705))</f>
        <v>0</v>
      </c>
      <c r="S707" s="462">
        <f t="shared" si="42"/>
        <v>0</v>
      </c>
      <c r="T707" s="463">
        <f t="shared" si="42"/>
        <v>0</v>
      </c>
      <c r="U707" s="461">
        <f t="shared" si="42"/>
        <v>0</v>
      </c>
      <c r="V707" s="462">
        <f t="shared" si="42"/>
        <v>0</v>
      </c>
      <c r="W707" s="463">
        <f t="shared" si="42"/>
        <v>0</v>
      </c>
      <c r="X707" s="1"/>
      <c r="Y707" s="363"/>
      <c r="Z707" s="363"/>
      <c r="AA707" s="363"/>
      <c r="AB707" s="363"/>
      <c r="AC707" s="363"/>
      <c r="AD707" s="363"/>
      <c r="AE707" s="363"/>
      <c r="AF707" s="363"/>
      <c r="AG707" s="363"/>
      <c r="AH707" s="363"/>
      <c r="AI707" s="363"/>
      <c r="AJ707" s="363"/>
      <c r="AK707" s="363"/>
    </row>
    <row r="708" spans="1:37" ht="13.5" customHeight="1">
      <c r="A708" s="4">
        <f>+A692+1</f>
        <v>45</v>
      </c>
      <c r="B708" s="542" t="s">
        <v>2</v>
      </c>
      <c r="C708" s="543">
        <f>C704+1</f>
        <v>40420</v>
      </c>
      <c r="D708" s="634"/>
      <c r="E708" s="634"/>
      <c r="F708" s="734"/>
      <c r="G708" s="636"/>
      <c r="H708" s="637"/>
      <c r="I708" s="757"/>
      <c r="J708" s="644"/>
      <c r="K708" s="645"/>
      <c r="L708" s="757"/>
      <c r="M708" s="577"/>
      <c r="N708" s="437"/>
      <c r="O708" s="464"/>
      <c r="P708" s="775"/>
      <c r="Q708" s="438"/>
      <c r="R708" s="347"/>
      <c r="S708" s="346"/>
      <c r="T708" s="349"/>
      <c r="U708" s="347"/>
      <c r="V708" s="346"/>
      <c r="W708" s="349"/>
      <c r="Y708" s="363"/>
      <c r="Z708" s="363"/>
      <c r="AA708" s="363"/>
      <c r="AB708" s="363"/>
      <c r="AC708" s="363"/>
      <c r="AD708" s="363"/>
      <c r="AE708" s="363"/>
      <c r="AF708" s="363"/>
      <c r="AG708" s="363"/>
      <c r="AH708" s="363"/>
      <c r="AI708" s="363"/>
      <c r="AJ708" s="363"/>
      <c r="AK708" s="363"/>
    </row>
    <row r="709" spans="1:37" ht="13.5" customHeight="1">
      <c r="A709" s="4"/>
      <c r="B709" s="544"/>
      <c r="C709" s="545"/>
      <c r="D709" s="594"/>
      <c r="E709" s="594"/>
      <c r="F709" s="731"/>
      <c r="G709" s="638"/>
      <c r="H709" s="639"/>
      <c r="I709" s="758"/>
      <c r="J709" s="646"/>
      <c r="K709" s="647"/>
      <c r="L709" s="758"/>
      <c r="M709" s="582"/>
      <c r="N709" s="441"/>
      <c r="O709" s="465"/>
      <c r="P709" s="776"/>
      <c r="Q709" s="442"/>
      <c r="R709" s="652"/>
      <c r="S709" s="568"/>
      <c r="T709" s="653"/>
      <c r="U709" s="652"/>
      <c r="V709" s="568"/>
      <c r="W709" s="653"/>
      <c r="Y709" s="363"/>
      <c r="Z709" s="363"/>
      <c r="AA709" s="363"/>
      <c r="AB709" s="363"/>
      <c r="AC709" s="363"/>
      <c r="AD709" s="363"/>
      <c r="AE709" s="363"/>
      <c r="AF709" s="363"/>
      <c r="AG709" s="363"/>
      <c r="AH709" s="363"/>
      <c r="AI709" s="363"/>
      <c r="AJ709" s="363"/>
      <c r="AK709" s="363"/>
    </row>
    <row r="710" spans="1:37" ht="13.5" customHeight="1">
      <c r="A710" s="5"/>
      <c r="B710" s="542" t="s">
        <v>3</v>
      </c>
      <c r="C710" s="546">
        <f>C708+1</f>
        <v>40421</v>
      </c>
      <c r="D710" s="634"/>
      <c r="E710" s="634"/>
      <c r="F710" s="734"/>
      <c r="G710" s="636"/>
      <c r="H710" s="637"/>
      <c r="I710" s="757"/>
      <c r="J710" s="648"/>
      <c r="K710" s="645"/>
      <c r="L710" s="757"/>
      <c r="M710" s="584"/>
      <c r="N710" s="437"/>
      <c r="O710" s="464"/>
      <c r="P710" s="777"/>
      <c r="Q710" s="438"/>
      <c r="R710" s="654"/>
      <c r="S710" s="655"/>
      <c r="T710" s="656"/>
      <c r="U710" s="654"/>
      <c r="V710" s="655"/>
      <c r="W710" s="656"/>
      <c r="Y710" s="363"/>
      <c r="Z710" s="363"/>
      <c r="AA710" s="363"/>
      <c r="AB710" s="363"/>
      <c r="AC710" s="363"/>
      <c r="AD710" s="363"/>
      <c r="AE710" s="363"/>
      <c r="AF710" s="363"/>
      <c r="AG710" s="363"/>
      <c r="AH710" s="363"/>
      <c r="AI710" s="363"/>
      <c r="AJ710" s="363"/>
      <c r="AK710" s="363"/>
    </row>
    <row r="711" spans="1:37" ht="13.5" customHeight="1">
      <c r="A711" s="5" t="s">
        <v>31</v>
      </c>
      <c r="B711" s="544"/>
      <c r="C711" s="547"/>
      <c r="D711" s="594"/>
      <c r="E711" s="594"/>
      <c r="F711" s="731"/>
      <c r="G711" s="638"/>
      <c r="H711" s="639"/>
      <c r="I711" s="758"/>
      <c r="J711" s="646"/>
      <c r="K711" s="647"/>
      <c r="L711" s="758"/>
      <c r="M711" s="582"/>
      <c r="N711" s="441"/>
      <c r="O711" s="465"/>
      <c r="P711" s="776"/>
      <c r="Q711" s="442"/>
      <c r="R711" s="657"/>
      <c r="S711" s="658"/>
      <c r="T711" s="659"/>
      <c r="U711" s="657"/>
      <c r="V711" s="658"/>
      <c r="W711" s="659"/>
      <c r="Y711" s="363"/>
      <c r="Z711" s="363"/>
      <c r="AA711" s="363"/>
      <c r="AB711" s="363"/>
      <c r="AC711" s="363"/>
      <c r="AD711" s="363"/>
      <c r="AE711" s="363"/>
      <c r="AF711" s="363"/>
      <c r="AG711" s="363"/>
      <c r="AH711" s="363"/>
      <c r="AI711" s="363"/>
      <c r="AJ711" s="363"/>
      <c r="AK711" s="363"/>
    </row>
    <row r="712" spans="1:37" ht="13.5" customHeight="1">
      <c r="A712" s="5"/>
      <c r="B712" s="542" t="s">
        <v>4</v>
      </c>
      <c r="C712" s="546">
        <f>C710+1</f>
        <v>40422</v>
      </c>
      <c r="D712" s="634"/>
      <c r="E712" s="634"/>
      <c r="F712" s="734"/>
      <c r="G712" s="636"/>
      <c r="H712" s="637"/>
      <c r="I712" s="757"/>
      <c r="J712" s="648"/>
      <c r="K712" s="645"/>
      <c r="L712" s="757"/>
      <c r="M712" s="584"/>
      <c r="N712" s="437"/>
      <c r="O712" s="464"/>
      <c r="P712" s="777"/>
      <c r="Q712" s="438"/>
      <c r="R712" s="652"/>
      <c r="S712" s="568"/>
      <c r="T712" s="653"/>
      <c r="U712" s="652"/>
      <c r="V712" s="568"/>
      <c r="W712" s="653"/>
      <c r="Y712" s="363"/>
      <c r="Z712" s="363"/>
      <c r="AA712" s="363"/>
      <c r="AB712" s="363"/>
      <c r="AC712" s="363"/>
      <c r="AD712" s="363"/>
      <c r="AE712" s="363"/>
      <c r="AF712" s="363"/>
      <c r="AG712" s="363"/>
      <c r="AH712" s="363"/>
      <c r="AI712" s="363"/>
      <c r="AJ712" s="363"/>
      <c r="AK712" s="363"/>
    </row>
    <row r="713" spans="1:37" ht="13.5" customHeight="1">
      <c r="A713" s="5"/>
      <c r="B713" s="544"/>
      <c r="C713" s="547"/>
      <c r="D713" s="594"/>
      <c r="E713" s="594"/>
      <c r="F713" s="731"/>
      <c r="G713" s="638"/>
      <c r="H713" s="639"/>
      <c r="I713" s="758"/>
      <c r="J713" s="646"/>
      <c r="K713" s="647"/>
      <c r="L713" s="758"/>
      <c r="M713" s="582"/>
      <c r="N713" s="441"/>
      <c r="O713" s="465"/>
      <c r="P713" s="776"/>
      <c r="Q713" s="442"/>
      <c r="R713" s="652"/>
      <c r="S713" s="568"/>
      <c r="T713" s="653"/>
      <c r="U713" s="652"/>
      <c r="V713" s="568"/>
      <c r="W713" s="653"/>
      <c r="Y713" s="363"/>
      <c r="Z713" s="363"/>
      <c r="AA713" s="363"/>
      <c r="AB713" s="363"/>
      <c r="AC713" s="363"/>
      <c r="AD713" s="363"/>
      <c r="AE713" s="363"/>
      <c r="AF713" s="363"/>
      <c r="AG713" s="363"/>
      <c r="AH713" s="363"/>
      <c r="AI713" s="363"/>
      <c r="AJ713" s="363"/>
      <c r="AK713" s="363"/>
    </row>
    <row r="714" spans="1:37" ht="13.5" customHeight="1">
      <c r="A714" s="5"/>
      <c r="B714" s="542" t="s">
        <v>5</v>
      </c>
      <c r="C714" s="546">
        <f>C712+1</f>
        <v>40423</v>
      </c>
      <c r="D714" s="634"/>
      <c r="E714" s="634"/>
      <c r="F714" s="734"/>
      <c r="G714" s="636"/>
      <c r="H714" s="637"/>
      <c r="I714" s="757"/>
      <c r="J714" s="648"/>
      <c r="K714" s="645"/>
      <c r="L714" s="757"/>
      <c r="M714" s="584"/>
      <c r="N714" s="437"/>
      <c r="O714" s="464"/>
      <c r="P714" s="777"/>
      <c r="Q714" s="438"/>
      <c r="R714" s="654"/>
      <c r="S714" s="655"/>
      <c r="T714" s="656"/>
      <c r="U714" s="654"/>
      <c r="V714" s="655"/>
      <c r="W714" s="656"/>
      <c r="Y714" s="363"/>
      <c r="Z714" s="363"/>
      <c r="AA714" s="363"/>
      <c r="AB714" s="363"/>
      <c r="AC714" s="363"/>
      <c r="AD714" s="363"/>
      <c r="AE714" s="363"/>
      <c r="AF714" s="363"/>
      <c r="AG714" s="363"/>
      <c r="AH714" s="363"/>
      <c r="AI714" s="363"/>
      <c r="AJ714" s="363"/>
      <c r="AK714" s="363"/>
    </row>
    <row r="715" spans="1:37" ht="13.5" customHeight="1">
      <c r="A715" s="5">
        <f>+jaarplan!E48</f>
        <v>0</v>
      </c>
      <c r="B715" s="548"/>
      <c r="C715" s="547"/>
      <c r="D715" s="594"/>
      <c r="E715" s="594"/>
      <c r="F715" s="731"/>
      <c r="G715" s="638"/>
      <c r="H715" s="639"/>
      <c r="I715" s="758"/>
      <c r="J715" s="646"/>
      <c r="K715" s="647"/>
      <c r="L715" s="758"/>
      <c r="M715" s="582"/>
      <c r="N715" s="441"/>
      <c r="O715" s="465"/>
      <c r="P715" s="776"/>
      <c r="Q715" s="442"/>
      <c r="R715" s="657"/>
      <c r="S715" s="658"/>
      <c r="T715" s="659"/>
      <c r="U715" s="657"/>
      <c r="V715" s="658"/>
      <c r="W715" s="659"/>
      <c r="Y715" s="363"/>
      <c r="Z715" s="363"/>
      <c r="AA715" s="363"/>
      <c r="AB715" s="363"/>
      <c r="AC715" s="363"/>
      <c r="AD715" s="363"/>
      <c r="AE715" s="363"/>
      <c r="AF715" s="363"/>
      <c r="AG715" s="363"/>
      <c r="AH715" s="363"/>
      <c r="AI715" s="363"/>
      <c r="AJ715" s="363"/>
      <c r="AK715" s="363"/>
    </row>
    <row r="716" spans="1:37" ht="13.5" customHeight="1">
      <c r="A716" s="5"/>
      <c r="B716" s="542" t="s">
        <v>6</v>
      </c>
      <c r="C716" s="546">
        <f>C714+1</f>
        <v>40424</v>
      </c>
      <c r="D716" s="634"/>
      <c r="E716" s="634"/>
      <c r="F716" s="734"/>
      <c r="G716" s="636"/>
      <c r="H716" s="637"/>
      <c r="I716" s="757"/>
      <c r="J716" s="648"/>
      <c r="K716" s="645"/>
      <c r="L716" s="757"/>
      <c r="M716" s="584"/>
      <c r="N716" s="437"/>
      <c r="O716" s="464"/>
      <c r="P716" s="777"/>
      <c r="Q716" s="438"/>
      <c r="R716" s="652"/>
      <c r="S716" s="568"/>
      <c r="T716" s="653"/>
      <c r="U716" s="652"/>
      <c r="V716" s="568"/>
      <c r="W716" s="653"/>
      <c r="Y716" s="363"/>
      <c r="Z716" s="363"/>
      <c r="AA716" s="363"/>
      <c r="AB716" s="363"/>
      <c r="AC716" s="363"/>
      <c r="AD716" s="363"/>
      <c r="AE716" s="363"/>
      <c r="AF716" s="363"/>
      <c r="AG716" s="363"/>
      <c r="AH716" s="363"/>
      <c r="AI716" s="363"/>
      <c r="AJ716" s="363"/>
      <c r="AK716" s="363"/>
    </row>
    <row r="717" spans="1:37" ht="13.5" customHeight="1">
      <c r="A717" s="5"/>
      <c r="B717" s="544"/>
      <c r="C717" s="547"/>
      <c r="D717" s="594"/>
      <c r="E717" s="594"/>
      <c r="F717" s="731"/>
      <c r="G717" s="638"/>
      <c r="H717" s="639"/>
      <c r="I717" s="758"/>
      <c r="J717" s="646"/>
      <c r="K717" s="647"/>
      <c r="L717" s="758"/>
      <c r="M717" s="582"/>
      <c r="N717" s="441"/>
      <c r="O717" s="465"/>
      <c r="P717" s="776"/>
      <c r="Q717" s="442"/>
      <c r="R717" s="652"/>
      <c r="S717" s="568"/>
      <c r="T717" s="653"/>
      <c r="U717" s="652"/>
      <c r="V717" s="568"/>
      <c r="W717" s="653"/>
      <c r="Y717" s="363"/>
      <c r="Z717" s="363"/>
      <c r="AA717" s="363"/>
      <c r="AB717" s="363"/>
      <c r="AC717" s="363"/>
      <c r="AD717" s="363"/>
      <c r="AE717" s="363"/>
      <c r="AF717" s="363"/>
      <c r="AG717" s="363"/>
      <c r="AH717" s="363"/>
      <c r="AI717" s="363"/>
      <c r="AJ717" s="363"/>
      <c r="AK717" s="363"/>
    </row>
    <row r="718" spans="1:37" ht="13.5" customHeight="1">
      <c r="A718" s="7"/>
      <c r="B718" s="542" t="s">
        <v>7</v>
      </c>
      <c r="C718" s="546">
        <f>C716+1</f>
        <v>40425</v>
      </c>
      <c r="D718" s="634"/>
      <c r="E718" s="634"/>
      <c r="F718" s="734"/>
      <c r="G718" s="640"/>
      <c r="H718" s="641"/>
      <c r="I718" s="757"/>
      <c r="J718" s="648"/>
      <c r="K718" s="645"/>
      <c r="L718" s="757"/>
      <c r="M718" s="584"/>
      <c r="N718" s="437"/>
      <c r="O718" s="464"/>
      <c r="P718" s="777"/>
      <c r="Q718" s="438"/>
      <c r="R718" s="654"/>
      <c r="S718" s="655"/>
      <c r="T718" s="656"/>
      <c r="U718" s="654"/>
      <c r="V718" s="655"/>
      <c r="W718" s="656"/>
      <c r="Y718" s="363"/>
      <c r="Z718" s="363"/>
      <c r="AA718" s="363"/>
      <c r="AB718" s="363"/>
      <c r="AC718" s="363"/>
      <c r="AD718" s="363"/>
      <c r="AE718" s="363"/>
      <c r="AF718" s="363"/>
      <c r="AG718" s="363"/>
      <c r="AH718" s="363"/>
      <c r="AI718" s="363"/>
      <c r="AJ718" s="363"/>
      <c r="AK718" s="363"/>
    </row>
    <row r="719" spans="1:37" ht="13.5" customHeight="1">
      <c r="A719" s="7"/>
      <c r="B719" s="544"/>
      <c r="C719" s="547"/>
      <c r="D719" s="594"/>
      <c r="E719" s="594"/>
      <c r="F719" s="731"/>
      <c r="G719" s="642"/>
      <c r="H719" s="643"/>
      <c r="I719" s="758"/>
      <c r="J719" s="646"/>
      <c r="K719" s="647"/>
      <c r="L719" s="758"/>
      <c r="M719" s="582"/>
      <c r="N719" s="441"/>
      <c r="O719" s="465"/>
      <c r="P719" s="776"/>
      <c r="Q719" s="442"/>
      <c r="R719" s="657"/>
      <c r="S719" s="658"/>
      <c r="T719" s="659"/>
      <c r="U719" s="657"/>
      <c r="V719" s="658"/>
      <c r="W719" s="659"/>
      <c r="Y719" s="363"/>
      <c r="Z719" s="363"/>
      <c r="AA719" s="363"/>
      <c r="AB719" s="363"/>
      <c r="AC719" s="363"/>
      <c r="AD719" s="363"/>
      <c r="AE719" s="363"/>
      <c r="AF719" s="363"/>
      <c r="AG719" s="363"/>
      <c r="AH719" s="363"/>
      <c r="AI719" s="363"/>
      <c r="AJ719" s="363"/>
      <c r="AK719" s="363"/>
    </row>
    <row r="720" spans="1:37" ht="13.5" customHeight="1">
      <c r="A720" s="5"/>
      <c r="B720" s="542" t="s">
        <v>8</v>
      </c>
      <c r="C720" s="546">
        <f>C718+1</f>
        <v>40426</v>
      </c>
      <c r="D720" s="635"/>
      <c r="E720" s="635"/>
      <c r="F720" s="735"/>
      <c r="G720" s="636"/>
      <c r="H720" s="637"/>
      <c r="I720" s="759"/>
      <c r="J720" s="644"/>
      <c r="K720" s="649"/>
      <c r="L720" s="759"/>
      <c r="M720" s="577"/>
      <c r="N720" s="437"/>
      <c r="O720" s="464"/>
      <c r="P720" s="775"/>
      <c r="Q720" s="438"/>
      <c r="R720" s="652"/>
      <c r="S720" s="568"/>
      <c r="T720" s="653"/>
      <c r="U720" s="652"/>
      <c r="V720" s="660"/>
      <c r="W720" s="653"/>
      <c r="Y720" s="363"/>
      <c r="Z720" s="363"/>
      <c r="AA720" s="363"/>
      <c r="AB720" s="363"/>
      <c r="AC720" s="363"/>
      <c r="AD720" s="363"/>
      <c r="AE720" s="363"/>
      <c r="AF720" s="363"/>
      <c r="AG720" s="363"/>
      <c r="AH720" s="363"/>
      <c r="AI720" s="363"/>
      <c r="AJ720" s="363"/>
      <c r="AK720" s="363"/>
    </row>
    <row r="721" spans="1:37" ht="13.5" customHeight="1">
      <c r="A721" s="4" t="s">
        <v>32</v>
      </c>
      <c r="B721" s="542"/>
      <c r="C721" s="546"/>
      <c r="D721" s="568"/>
      <c r="E721" s="568"/>
      <c r="F721" s="736"/>
      <c r="G721" s="457"/>
      <c r="H721" s="456"/>
      <c r="I721" s="760"/>
      <c r="J721" s="650"/>
      <c r="K721" s="651"/>
      <c r="L721" s="760"/>
      <c r="M721" s="592"/>
      <c r="N721" s="458"/>
      <c r="O721" s="573"/>
      <c r="P721" s="778"/>
      <c r="Q721" s="442"/>
      <c r="R721" s="652"/>
      <c r="S721" s="568"/>
      <c r="T721" s="653"/>
      <c r="U721" s="652"/>
      <c r="V721" s="568"/>
      <c r="W721" s="653"/>
      <c r="Y721" s="363"/>
      <c r="Z721" s="363"/>
      <c r="AA721" s="363"/>
      <c r="AB721" s="363"/>
      <c r="AC721" s="363"/>
      <c r="AD721" s="363"/>
      <c r="AE721" s="363"/>
      <c r="AF721" s="363"/>
      <c r="AG721" s="363"/>
      <c r="AH721" s="363"/>
      <c r="AI721" s="363"/>
      <c r="AJ721" s="363"/>
      <c r="AK721" s="363"/>
    </row>
    <row r="722" spans="1:37" ht="13.5" customHeight="1">
      <c r="A722" s="469">
        <f>+jaarplan!M48</f>
        <v>0</v>
      </c>
      <c r="B722" s="549"/>
      <c r="C722" s="550" t="s">
        <v>10</v>
      </c>
      <c r="D722" s="326">
        <f>+jaarplan!F48</f>
        <v>0</v>
      </c>
      <c r="E722" s="327"/>
      <c r="F722" s="737"/>
      <c r="G722" s="328">
        <f>+jaarplan!H48</f>
        <v>0</v>
      </c>
      <c r="H722" s="326"/>
      <c r="I722" s="756"/>
      <c r="J722" s="329">
        <f>+jaarplan!K48</f>
        <v>0</v>
      </c>
      <c r="K722" s="329"/>
      <c r="L722" s="765"/>
      <c r="M722" s="574"/>
      <c r="N722" s="330"/>
      <c r="O722" s="329"/>
      <c r="P722" s="773"/>
      <c r="Q722" s="459"/>
      <c r="R722" s="447"/>
      <c r="S722" s="448"/>
      <c r="T722" s="449"/>
      <c r="U722" s="447"/>
      <c r="V722" s="448"/>
      <c r="W722" s="449"/>
      <c r="X722" s="351">
        <f>+jaarplan!W48</f>
        <v>0</v>
      </c>
      <c r="Y722" s="351">
        <f>+jaarplan!X48</f>
        <v>0</v>
      </c>
      <c r="Z722" s="351">
        <f>+jaarplan!Y48</f>
        <v>0</v>
      </c>
      <c r="AA722" s="351">
        <f>+jaarplan!Z48</f>
        <v>0</v>
      </c>
      <c r="AB722" s="363"/>
      <c r="AC722" s="363"/>
      <c r="AD722" s="363"/>
      <c r="AE722" s="363"/>
      <c r="AF722" s="363"/>
      <c r="AG722" s="363"/>
      <c r="AH722" s="363"/>
      <c r="AI722" s="363"/>
      <c r="AJ722" s="363"/>
      <c r="AK722" s="363"/>
    </row>
    <row r="723" spans="1:37" ht="13.5" customHeight="1">
      <c r="A723" s="595">
        <f>+F723+I723+L723+P723</f>
        <v>0</v>
      </c>
      <c r="B723" s="544"/>
      <c r="C723" s="551" t="s">
        <v>30</v>
      </c>
      <c r="D723" s="334">
        <f>+SUM(D708:D721)</f>
        <v>0</v>
      </c>
      <c r="E723" s="333"/>
      <c r="F723" s="738">
        <f>+SUM(F708:F721)</f>
        <v>0</v>
      </c>
      <c r="G723" s="334">
        <f>+SUM(G708:G721)</f>
        <v>0</v>
      </c>
      <c r="H723" s="332"/>
      <c r="I723" s="596">
        <f>+SUM(I708:I721)</f>
        <v>0</v>
      </c>
      <c r="J723" s="335">
        <f>+SUM(J708:J721)</f>
        <v>0</v>
      </c>
      <c r="K723" s="572"/>
      <c r="L723" s="596">
        <f>+SUM(L708:L721)</f>
        <v>0</v>
      </c>
      <c r="M723" s="334">
        <f>SUM(M708:M721)</f>
        <v>0</v>
      </c>
      <c r="N723" s="35"/>
      <c r="O723" s="572"/>
      <c r="P723" s="774">
        <f>+SUM(P708:P721)</f>
        <v>0</v>
      </c>
      <c r="Q723" s="460"/>
      <c r="R723" s="461">
        <f aca="true" t="shared" si="43" ref="R723:W723">IF(ISERROR(AVERAGE(R708:R721)),0,AVERAGE(R708:R721))</f>
        <v>0</v>
      </c>
      <c r="S723" s="462">
        <f t="shared" si="43"/>
        <v>0</v>
      </c>
      <c r="T723" s="463">
        <f t="shared" si="43"/>
        <v>0</v>
      </c>
      <c r="U723" s="461">
        <f t="shared" si="43"/>
        <v>0</v>
      </c>
      <c r="V723" s="462">
        <f t="shared" si="43"/>
        <v>0</v>
      </c>
      <c r="W723" s="463">
        <f t="shared" si="43"/>
        <v>0</v>
      </c>
      <c r="X723" s="1"/>
      <c r="Y723" s="363"/>
      <c r="Z723" s="363"/>
      <c r="AA723" s="363"/>
      <c r="AB723" s="363"/>
      <c r="AC723" s="363"/>
      <c r="AD723" s="363"/>
      <c r="AE723" s="363"/>
      <c r="AF723" s="363"/>
      <c r="AG723" s="363"/>
      <c r="AH723" s="363"/>
      <c r="AI723" s="363"/>
      <c r="AJ723" s="363"/>
      <c r="AK723" s="363"/>
    </row>
    <row r="724" spans="1:37" ht="13.5" customHeight="1">
      <c r="A724" s="4">
        <f>+A708+1</f>
        <v>46</v>
      </c>
      <c r="B724" s="542" t="s">
        <v>2</v>
      </c>
      <c r="C724" s="543">
        <f>C720+1</f>
        <v>40427</v>
      </c>
      <c r="D724" s="634"/>
      <c r="E724" s="634"/>
      <c r="F724" s="734"/>
      <c r="G724" s="636"/>
      <c r="H724" s="637"/>
      <c r="I724" s="757"/>
      <c r="J724" s="644"/>
      <c r="K724" s="645"/>
      <c r="L724" s="757"/>
      <c r="M724" s="577"/>
      <c r="N724" s="437"/>
      <c r="O724" s="464"/>
      <c r="P724" s="775"/>
      <c r="Q724" s="438"/>
      <c r="R724" s="347"/>
      <c r="S724" s="346"/>
      <c r="T724" s="349"/>
      <c r="U724" s="347"/>
      <c r="V724" s="346"/>
      <c r="W724" s="349"/>
      <c r="Y724" s="363"/>
      <c r="Z724" s="363"/>
      <c r="AA724" s="363"/>
      <c r="AB724" s="363"/>
      <c r="AC724" s="363"/>
      <c r="AD724" s="363"/>
      <c r="AE724" s="363"/>
      <c r="AF724" s="363"/>
      <c r="AG724" s="363"/>
      <c r="AH724" s="363"/>
      <c r="AI724" s="363"/>
      <c r="AJ724" s="363"/>
      <c r="AK724" s="363"/>
    </row>
    <row r="725" spans="1:37" ht="13.5" customHeight="1">
      <c r="A725" s="4"/>
      <c r="B725" s="544"/>
      <c r="C725" s="545"/>
      <c r="D725" s="594"/>
      <c r="E725" s="594"/>
      <c r="F725" s="731"/>
      <c r="G725" s="638"/>
      <c r="H725" s="639"/>
      <c r="I725" s="758"/>
      <c r="J725" s="646"/>
      <c r="K725" s="647"/>
      <c r="L725" s="758"/>
      <c r="M725" s="582"/>
      <c r="N725" s="441"/>
      <c r="O725" s="465"/>
      <c r="P725" s="776"/>
      <c r="Q725" s="442"/>
      <c r="R725" s="652"/>
      <c r="S725" s="568"/>
      <c r="T725" s="653"/>
      <c r="U725" s="652"/>
      <c r="V725" s="568"/>
      <c r="W725" s="653"/>
      <c r="Y725" s="363"/>
      <c r="Z725" s="363"/>
      <c r="AA725" s="363"/>
      <c r="AB725" s="363"/>
      <c r="AC725" s="363"/>
      <c r="AD725" s="363"/>
      <c r="AE725" s="363"/>
      <c r="AF725" s="363"/>
      <c r="AG725" s="363"/>
      <c r="AH725" s="363"/>
      <c r="AI725" s="363"/>
      <c r="AJ725" s="363"/>
      <c r="AK725" s="363"/>
    </row>
    <row r="726" spans="1:37" ht="13.5" customHeight="1">
      <c r="A726" s="5"/>
      <c r="B726" s="542" t="s">
        <v>3</v>
      </c>
      <c r="C726" s="546">
        <f>C724+1</f>
        <v>40428</v>
      </c>
      <c r="D726" s="634"/>
      <c r="E726" s="634"/>
      <c r="F726" s="734"/>
      <c r="G726" s="636"/>
      <c r="H726" s="637"/>
      <c r="I726" s="757"/>
      <c r="J726" s="648"/>
      <c r="K726" s="645"/>
      <c r="L726" s="757"/>
      <c r="M726" s="584"/>
      <c r="N726" s="437"/>
      <c r="O726" s="464"/>
      <c r="P726" s="777"/>
      <c r="Q726" s="438"/>
      <c r="R726" s="654"/>
      <c r="S726" s="655"/>
      <c r="T726" s="656"/>
      <c r="U726" s="654"/>
      <c r="V726" s="655"/>
      <c r="W726" s="656"/>
      <c r="Y726" s="363"/>
      <c r="Z726" s="363"/>
      <c r="AA726" s="363"/>
      <c r="AB726" s="363"/>
      <c r="AC726" s="363"/>
      <c r="AD726" s="363"/>
      <c r="AE726" s="363"/>
      <c r="AF726" s="363"/>
      <c r="AG726" s="363"/>
      <c r="AH726" s="363"/>
      <c r="AI726" s="363"/>
      <c r="AJ726" s="363"/>
      <c r="AK726" s="363"/>
    </row>
    <row r="727" spans="1:37" ht="13.5" customHeight="1">
      <c r="A727" s="5" t="s">
        <v>31</v>
      </c>
      <c r="B727" s="544"/>
      <c r="C727" s="547"/>
      <c r="D727" s="594"/>
      <c r="E727" s="594"/>
      <c r="F727" s="731"/>
      <c r="G727" s="638"/>
      <c r="H727" s="639"/>
      <c r="I727" s="758"/>
      <c r="J727" s="646"/>
      <c r="K727" s="647"/>
      <c r="L727" s="758"/>
      <c r="M727" s="582"/>
      <c r="N727" s="441"/>
      <c r="O727" s="465"/>
      <c r="P727" s="776"/>
      <c r="Q727" s="442"/>
      <c r="R727" s="657"/>
      <c r="S727" s="658"/>
      <c r="T727" s="659"/>
      <c r="U727" s="657"/>
      <c r="V727" s="658"/>
      <c r="W727" s="659"/>
      <c r="Y727" s="363"/>
      <c r="Z727" s="363"/>
      <c r="AA727" s="363"/>
      <c r="AB727" s="363"/>
      <c r="AC727" s="363"/>
      <c r="AD727" s="363"/>
      <c r="AE727" s="363"/>
      <c r="AF727" s="363"/>
      <c r="AG727" s="363"/>
      <c r="AH727" s="363"/>
      <c r="AI727" s="363"/>
      <c r="AJ727" s="363"/>
      <c r="AK727" s="363"/>
    </row>
    <row r="728" spans="1:37" ht="13.5" customHeight="1">
      <c r="A728" s="5"/>
      <c r="B728" s="542" t="s">
        <v>4</v>
      </c>
      <c r="C728" s="546">
        <f>C726+1</f>
        <v>40429</v>
      </c>
      <c r="D728" s="634"/>
      <c r="E728" s="634"/>
      <c r="F728" s="734"/>
      <c r="G728" s="636"/>
      <c r="H728" s="637"/>
      <c r="I728" s="757"/>
      <c r="J728" s="648"/>
      <c r="K728" s="645"/>
      <c r="L728" s="757"/>
      <c r="M728" s="584"/>
      <c r="N728" s="437"/>
      <c r="O728" s="464"/>
      <c r="P728" s="777"/>
      <c r="Q728" s="438"/>
      <c r="R728" s="652"/>
      <c r="S728" s="568"/>
      <c r="T728" s="653"/>
      <c r="U728" s="652"/>
      <c r="V728" s="568"/>
      <c r="W728" s="653"/>
      <c r="Y728" s="363"/>
      <c r="Z728" s="363"/>
      <c r="AA728" s="363"/>
      <c r="AB728" s="363"/>
      <c r="AC728" s="363"/>
      <c r="AD728" s="363"/>
      <c r="AE728" s="363"/>
      <c r="AF728" s="363"/>
      <c r="AG728" s="363"/>
      <c r="AH728" s="363"/>
      <c r="AI728" s="363"/>
      <c r="AJ728" s="363"/>
      <c r="AK728" s="363"/>
    </row>
    <row r="729" spans="1:37" ht="13.5" customHeight="1">
      <c r="A729" s="5"/>
      <c r="B729" s="544"/>
      <c r="C729" s="547"/>
      <c r="D729" s="594"/>
      <c r="E729" s="594"/>
      <c r="F729" s="731"/>
      <c r="G729" s="638"/>
      <c r="H729" s="639"/>
      <c r="I729" s="758"/>
      <c r="J729" s="646"/>
      <c r="K729" s="647"/>
      <c r="L729" s="758"/>
      <c r="M729" s="582"/>
      <c r="N729" s="441"/>
      <c r="O729" s="465"/>
      <c r="P729" s="776"/>
      <c r="Q729" s="442"/>
      <c r="R729" s="652"/>
      <c r="S729" s="568"/>
      <c r="T729" s="653"/>
      <c r="U729" s="652"/>
      <c r="V729" s="568"/>
      <c r="W729" s="653"/>
      <c r="Y729" s="363"/>
      <c r="Z729" s="363"/>
      <c r="AA729" s="363"/>
      <c r="AB729" s="363"/>
      <c r="AC729" s="363"/>
      <c r="AD729" s="363"/>
      <c r="AE729" s="363"/>
      <c r="AF729" s="363"/>
      <c r="AG729" s="363"/>
      <c r="AH729" s="363"/>
      <c r="AI729" s="363"/>
      <c r="AJ729" s="363"/>
      <c r="AK729" s="363"/>
    </row>
    <row r="730" spans="1:37" ht="13.5" customHeight="1">
      <c r="A730" s="5"/>
      <c r="B730" s="542" t="s">
        <v>5</v>
      </c>
      <c r="C730" s="546">
        <f>C728+1</f>
        <v>40430</v>
      </c>
      <c r="D730" s="634"/>
      <c r="E730" s="634"/>
      <c r="F730" s="734"/>
      <c r="G730" s="636"/>
      <c r="H730" s="637"/>
      <c r="I730" s="757"/>
      <c r="J730" s="648"/>
      <c r="K730" s="645"/>
      <c r="L730" s="757"/>
      <c r="M730" s="584"/>
      <c r="N730" s="437"/>
      <c r="O730" s="464"/>
      <c r="P730" s="777"/>
      <c r="Q730" s="438"/>
      <c r="R730" s="654"/>
      <c r="S730" s="655"/>
      <c r="T730" s="656"/>
      <c r="U730" s="654"/>
      <c r="V730" s="655"/>
      <c r="W730" s="656"/>
      <c r="Y730" s="363"/>
      <c r="Z730" s="363"/>
      <c r="AA730" s="363"/>
      <c r="AB730" s="363"/>
      <c r="AC730" s="363"/>
      <c r="AD730" s="363"/>
      <c r="AE730" s="363"/>
      <c r="AF730" s="363"/>
      <c r="AG730" s="363"/>
      <c r="AH730" s="363"/>
      <c r="AI730" s="363"/>
      <c r="AJ730" s="363"/>
      <c r="AK730" s="363"/>
    </row>
    <row r="731" spans="1:37" ht="13.5" customHeight="1">
      <c r="A731" s="5">
        <f>+jaarplan!E49</f>
        <v>0</v>
      </c>
      <c r="B731" s="544"/>
      <c r="C731" s="547"/>
      <c r="D731" s="594"/>
      <c r="E731" s="594"/>
      <c r="F731" s="731"/>
      <c r="G731" s="638"/>
      <c r="H731" s="639"/>
      <c r="I731" s="758"/>
      <c r="J731" s="646"/>
      <c r="K731" s="647"/>
      <c r="L731" s="758"/>
      <c r="M731" s="582"/>
      <c r="N731" s="441"/>
      <c r="O731" s="465"/>
      <c r="P731" s="776"/>
      <c r="Q731" s="442"/>
      <c r="R731" s="657"/>
      <c r="S731" s="658"/>
      <c r="T731" s="659"/>
      <c r="U731" s="657"/>
      <c r="V731" s="658"/>
      <c r="W731" s="659"/>
      <c r="Y731" s="363"/>
      <c r="Z731" s="363"/>
      <c r="AA731" s="363"/>
      <c r="AB731" s="363"/>
      <c r="AC731" s="363"/>
      <c r="AD731" s="363"/>
      <c r="AE731" s="363"/>
      <c r="AF731" s="363"/>
      <c r="AG731" s="363"/>
      <c r="AH731" s="363"/>
      <c r="AI731" s="363"/>
      <c r="AJ731" s="363"/>
      <c r="AK731" s="363"/>
    </row>
    <row r="732" spans="1:37" ht="13.5" customHeight="1">
      <c r="A732" s="5"/>
      <c r="B732" s="542" t="s">
        <v>6</v>
      </c>
      <c r="C732" s="546">
        <f>C730+1</f>
        <v>40431</v>
      </c>
      <c r="D732" s="634"/>
      <c r="E732" s="634"/>
      <c r="F732" s="734"/>
      <c r="G732" s="636"/>
      <c r="H732" s="637"/>
      <c r="I732" s="757"/>
      <c r="J732" s="648"/>
      <c r="K732" s="645"/>
      <c r="L732" s="757"/>
      <c r="M732" s="584"/>
      <c r="N732" s="437"/>
      <c r="O732" s="464"/>
      <c r="P732" s="777"/>
      <c r="Q732" s="438"/>
      <c r="R732" s="652"/>
      <c r="S732" s="568"/>
      <c r="T732" s="653"/>
      <c r="U732" s="652"/>
      <c r="V732" s="568"/>
      <c r="W732" s="653"/>
      <c r="Y732" s="363"/>
      <c r="Z732" s="363"/>
      <c r="AA732" s="363"/>
      <c r="AB732" s="363"/>
      <c r="AC732" s="363"/>
      <c r="AD732" s="363"/>
      <c r="AE732" s="363"/>
      <c r="AF732" s="363"/>
      <c r="AG732" s="363"/>
      <c r="AH732" s="363"/>
      <c r="AI732" s="363"/>
      <c r="AJ732" s="363"/>
      <c r="AK732" s="363"/>
    </row>
    <row r="733" spans="1:37" ht="13.5" customHeight="1">
      <c r="A733" s="5"/>
      <c r="B733" s="544"/>
      <c r="C733" s="547"/>
      <c r="D733" s="594"/>
      <c r="E733" s="594"/>
      <c r="F733" s="731"/>
      <c r="G733" s="638"/>
      <c r="H733" s="639"/>
      <c r="I733" s="758"/>
      <c r="J733" s="646"/>
      <c r="K733" s="647"/>
      <c r="L733" s="758"/>
      <c r="M733" s="582"/>
      <c r="N733" s="441"/>
      <c r="O733" s="465"/>
      <c r="P733" s="776"/>
      <c r="Q733" s="442"/>
      <c r="R733" s="652"/>
      <c r="S733" s="568"/>
      <c r="T733" s="653"/>
      <c r="U733" s="652"/>
      <c r="V733" s="568"/>
      <c r="W733" s="653"/>
      <c r="Y733" s="363"/>
      <c r="Z733" s="363"/>
      <c r="AA733" s="363"/>
      <c r="AB733" s="363"/>
      <c r="AC733" s="363"/>
      <c r="AD733" s="363"/>
      <c r="AE733" s="363"/>
      <c r="AF733" s="363"/>
      <c r="AG733" s="363"/>
      <c r="AH733" s="363"/>
      <c r="AI733" s="363"/>
      <c r="AJ733" s="363"/>
      <c r="AK733" s="363"/>
    </row>
    <row r="734" spans="1:37" ht="13.5" customHeight="1">
      <c r="A734" s="7"/>
      <c r="B734" s="542" t="s">
        <v>7</v>
      </c>
      <c r="C734" s="546">
        <f>C732+1</f>
        <v>40432</v>
      </c>
      <c r="D734" s="634"/>
      <c r="E734" s="634"/>
      <c r="F734" s="734"/>
      <c r="G734" s="640"/>
      <c r="H734" s="641"/>
      <c r="I734" s="757"/>
      <c r="J734" s="648"/>
      <c r="K734" s="645"/>
      <c r="L734" s="757"/>
      <c r="M734" s="584"/>
      <c r="N734" s="437"/>
      <c r="O734" s="464"/>
      <c r="P734" s="777"/>
      <c r="Q734" s="438"/>
      <c r="R734" s="654"/>
      <c r="S734" s="655"/>
      <c r="T734" s="656"/>
      <c r="U734" s="654"/>
      <c r="V734" s="655"/>
      <c r="W734" s="656"/>
      <c r="Y734" s="363"/>
      <c r="Z734" s="363"/>
      <c r="AA734" s="363"/>
      <c r="AB734" s="363"/>
      <c r="AC734" s="363"/>
      <c r="AD734" s="363"/>
      <c r="AE734" s="363"/>
      <c r="AF734" s="363"/>
      <c r="AG734" s="363"/>
      <c r="AH734" s="363"/>
      <c r="AI734" s="363"/>
      <c r="AJ734" s="363"/>
      <c r="AK734" s="363"/>
    </row>
    <row r="735" spans="1:37" ht="13.5" customHeight="1">
      <c r="A735" s="7"/>
      <c r="B735" s="544"/>
      <c r="C735" s="547"/>
      <c r="D735" s="594"/>
      <c r="E735" s="594"/>
      <c r="F735" s="731"/>
      <c r="G735" s="642"/>
      <c r="H735" s="643"/>
      <c r="I735" s="758"/>
      <c r="J735" s="646"/>
      <c r="K735" s="647"/>
      <c r="L735" s="758"/>
      <c r="M735" s="582"/>
      <c r="N735" s="441"/>
      <c r="O735" s="465"/>
      <c r="P735" s="776"/>
      <c r="Q735" s="442"/>
      <c r="R735" s="657"/>
      <c r="S735" s="658"/>
      <c r="T735" s="659"/>
      <c r="U735" s="657"/>
      <c r="V735" s="658"/>
      <c r="W735" s="659"/>
      <c r="Y735" s="363"/>
      <c r="Z735" s="363"/>
      <c r="AA735" s="363"/>
      <c r="AB735" s="363"/>
      <c r="AC735" s="363"/>
      <c r="AD735" s="363"/>
      <c r="AE735" s="363"/>
      <c r="AF735" s="363"/>
      <c r="AG735" s="363"/>
      <c r="AH735" s="363"/>
      <c r="AI735" s="363"/>
      <c r="AJ735" s="363"/>
      <c r="AK735" s="363"/>
    </row>
    <row r="736" spans="1:37" ht="13.5" customHeight="1">
      <c r="A736" s="5"/>
      <c r="B736" s="542" t="s">
        <v>8</v>
      </c>
      <c r="C736" s="546">
        <f>C734+1</f>
        <v>40433</v>
      </c>
      <c r="D736" s="635"/>
      <c r="E736" s="635"/>
      <c r="F736" s="735"/>
      <c r="G736" s="636"/>
      <c r="H736" s="637"/>
      <c r="I736" s="759"/>
      <c r="J736" s="644"/>
      <c r="K736" s="649"/>
      <c r="L736" s="759"/>
      <c r="M736" s="577"/>
      <c r="N736" s="437"/>
      <c r="O736" s="464"/>
      <c r="P736" s="775"/>
      <c r="Q736" s="438"/>
      <c r="R736" s="652"/>
      <c r="S736" s="568"/>
      <c r="T736" s="653"/>
      <c r="U736" s="652"/>
      <c r="V736" s="660"/>
      <c r="W736" s="653"/>
      <c r="Y736" s="363"/>
      <c r="Z736" s="363"/>
      <c r="AA736" s="363"/>
      <c r="AB736" s="363"/>
      <c r="AC736" s="363"/>
      <c r="AD736" s="363"/>
      <c r="AE736" s="363"/>
      <c r="AF736" s="363"/>
      <c r="AG736" s="363"/>
      <c r="AH736" s="363"/>
      <c r="AI736" s="363"/>
      <c r="AJ736" s="363"/>
      <c r="AK736" s="363"/>
    </row>
    <row r="737" spans="1:37" ht="13.5" customHeight="1">
      <c r="A737" s="4" t="s">
        <v>32</v>
      </c>
      <c r="B737" s="542"/>
      <c r="C737" s="546"/>
      <c r="D737" s="568"/>
      <c r="E737" s="568"/>
      <c r="F737" s="736"/>
      <c r="G737" s="457"/>
      <c r="H737" s="456"/>
      <c r="I737" s="760"/>
      <c r="J737" s="650"/>
      <c r="K737" s="651"/>
      <c r="L737" s="760"/>
      <c r="M737" s="592"/>
      <c r="N737" s="458"/>
      <c r="O737" s="573"/>
      <c r="P737" s="778"/>
      <c r="Q737" s="442"/>
      <c r="R737" s="652"/>
      <c r="S737" s="568"/>
      <c r="T737" s="653"/>
      <c r="U737" s="652"/>
      <c r="V737" s="568"/>
      <c r="W737" s="653"/>
      <c r="Y737" s="363"/>
      <c r="Z737" s="363"/>
      <c r="AA737" s="363"/>
      <c r="AB737" s="363"/>
      <c r="AC737" s="363"/>
      <c r="AD737" s="363"/>
      <c r="AE737" s="363"/>
      <c r="AF737" s="363"/>
      <c r="AG737" s="363"/>
      <c r="AH737" s="363"/>
      <c r="AI737" s="363"/>
      <c r="AJ737" s="363"/>
      <c r="AK737" s="363"/>
    </row>
    <row r="738" spans="1:37" ht="13.5" customHeight="1">
      <c r="A738" s="469">
        <f>+jaarplan!M49</f>
        <v>0</v>
      </c>
      <c r="B738" s="552"/>
      <c r="C738" s="553" t="s">
        <v>10</v>
      </c>
      <c r="D738" s="326">
        <f>+jaarplan!F49</f>
        <v>0</v>
      </c>
      <c r="E738" s="327"/>
      <c r="F738" s="737"/>
      <c r="G738" s="328">
        <f>+jaarplan!H49</f>
        <v>0</v>
      </c>
      <c r="H738" s="326"/>
      <c r="I738" s="761"/>
      <c r="J738" s="631">
        <f>+jaarplan!K49</f>
        <v>0</v>
      </c>
      <c r="K738" s="329"/>
      <c r="L738" s="761"/>
      <c r="M738" s="632"/>
      <c r="N738" s="330"/>
      <c r="O738" s="329"/>
      <c r="P738" s="779"/>
      <c r="Q738" s="459"/>
      <c r="R738" s="447"/>
      <c r="S738" s="448"/>
      <c r="T738" s="449"/>
      <c r="U738" s="447"/>
      <c r="V738" s="448"/>
      <c r="W738" s="449"/>
      <c r="X738" s="351">
        <f>+jaarplan!W49</f>
        <v>0</v>
      </c>
      <c r="Y738" s="351">
        <f>+jaarplan!X49</f>
        <v>0</v>
      </c>
      <c r="Z738" s="351">
        <f>+jaarplan!Y49</f>
        <v>0</v>
      </c>
      <c r="AA738" s="351">
        <f>+jaarplan!Z49</f>
        <v>0</v>
      </c>
      <c r="AB738" s="363"/>
      <c r="AC738" s="363"/>
      <c r="AD738" s="363"/>
      <c r="AE738" s="363"/>
      <c r="AF738" s="363"/>
      <c r="AG738" s="363"/>
      <c r="AH738" s="363"/>
      <c r="AI738" s="363"/>
      <c r="AJ738" s="363"/>
      <c r="AK738" s="363"/>
    </row>
    <row r="739" spans="1:37" ht="13.5" customHeight="1">
      <c r="A739" s="595">
        <f>+F739+I739+L739+P739</f>
        <v>0</v>
      </c>
      <c r="B739" s="544"/>
      <c r="C739" s="553" t="s">
        <v>30</v>
      </c>
      <c r="D739" s="334">
        <f>+SUM(D724:D737)</f>
        <v>0</v>
      </c>
      <c r="E739" s="333"/>
      <c r="F739" s="738">
        <f>+SUM(F724:F737)</f>
        <v>0</v>
      </c>
      <c r="G739" s="334">
        <f>+SUM(G724:G737)</f>
        <v>0</v>
      </c>
      <c r="H739" s="332"/>
      <c r="I739" s="596">
        <f>+SUM(I724:I737)</f>
        <v>0</v>
      </c>
      <c r="J739" s="335">
        <f>+SUM(J724:J737)</f>
        <v>0</v>
      </c>
      <c r="K739" s="572"/>
      <c r="L739" s="596">
        <f>+SUM(L724:L737)</f>
        <v>0</v>
      </c>
      <c r="M739" s="334">
        <f>SUM(M724:M737)</f>
        <v>0</v>
      </c>
      <c r="N739" s="35"/>
      <c r="O739" s="572"/>
      <c r="P739" s="774">
        <f>+SUM(P724:P737)</f>
        <v>0</v>
      </c>
      <c r="Q739" s="460"/>
      <c r="R739" s="461">
        <f aca="true" t="shared" si="44" ref="R739:W739">IF(ISERROR(AVERAGE(R724:R737)),0,AVERAGE(R724:R737))</f>
        <v>0</v>
      </c>
      <c r="S739" s="462">
        <f t="shared" si="44"/>
        <v>0</v>
      </c>
      <c r="T739" s="463">
        <f t="shared" si="44"/>
        <v>0</v>
      </c>
      <c r="U739" s="461">
        <f t="shared" si="44"/>
        <v>0</v>
      </c>
      <c r="V739" s="462">
        <f t="shared" si="44"/>
        <v>0</v>
      </c>
      <c r="W739" s="463">
        <f t="shared" si="44"/>
        <v>0</v>
      </c>
      <c r="X739" s="5"/>
      <c r="Y739" s="363"/>
      <c r="Z739" s="363"/>
      <c r="AA739" s="363"/>
      <c r="AB739" s="363"/>
      <c r="AC739" s="363"/>
      <c r="AD739" s="363"/>
      <c r="AE739" s="363"/>
      <c r="AF739" s="363"/>
      <c r="AG739" s="363"/>
      <c r="AH739" s="363"/>
      <c r="AI739" s="363"/>
      <c r="AJ739" s="363"/>
      <c r="AK739" s="363"/>
    </row>
    <row r="740" spans="1:37" ht="13.5" customHeight="1">
      <c r="A740" s="4">
        <f>+A724+1</f>
        <v>47</v>
      </c>
      <c r="B740" s="542" t="s">
        <v>2</v>
      </c>
      <c r="C740" s="543">
        <f>C736+1</f>
        <v>40434</v>
      </c>
      <c r="D740" s="634"/>
      <c r="E740" s="634"/>
      <c r="F740" s="734"/>
      <c r="G740" s="636"/>
      <c r="H740" s="637"/>
      <c r="I740" s="757"/>
      <c r="J740" s="644"/>
      <c r="K740" s="645"/>
      <c r="L740" s="757"/>
      <c r="M740" s="577"/>
      <c r="N740" s="437"/>
      <c r="O740" s="464"/>
      <c r="P740" s="775"/>
      <c r="Q740" s="438"/>
      <c r="R740" s="347"/>
      <c r="S740" s="346"/>
      <c r="T740" s="349"/>
      <c r="U740" s="347"/>
      <c r="V740" s="346"/>
      <c r="W740" s="349"/>
      <c r="Y740" s="363"/>
      <c r="Z740" s="363"/>
      <c r="AA740" s="363"/>
      <c r="AB740" s="363"/>
      <c r="AC740" s="363"/>
      <c r="AD740" s="363"/>
      <c r="AE740" s="363"/>
      <c r="AF740" s="363"/>
      <c r="AG740" s="363"/>
      <c r="AH740" s="363"/>
      <c r="AI740" s="363"/>
      <c r="AJ740" s="363"/>
      <c r="AK740" s="363"/>
    </row>
    <row r="741" spans="1:37" ht="13.5" customHeight="1">
      <c r="A741" s="4"/>
      <c r="B741" s="544"/>
      <c r="C741" s="545"/>
      <c r="D741" s="594"/>
      <c r="E741" s="594"/>
      <c r="F741" s="731"/>
      <c r="G741" s="638"/>
      <c r="H741" s="639"/>
      <c r="I741" s="758"/>
      <c r="J741" s="646"/>
      <c r="K741" s="647"/>
      <c r="L741" s="758"/>
      <c r="M741" s="582"/>
      <c r="N741" s="441"/>
      <c r="O741" s="465"/>
      <c r="P741" s="776"/>
      <c r="Q741" s="442"/>
      <c r="R741" s="652"/>
      <c r="S741" s="568"/>
      <c r="T741" s="653"/>
      <c r="U741" s="652"/>
      <c r="V741" s="568"/>
      <c r="W741" s="653"/>
      <c r="X741" s="453"/>
      <c r="Y741" s="363"/>
      <c r="Z741" s="363"/>
      <c r="AA741" s="363"/>
      <c r="AB741" s="363"/>
      <c r="AC741" s="363"/>
      <c r="AD741" s="363"/>
      <c r="AE741" s="363"/>
      <c r="AF741" s="363"/>
      <c r="AG741" s="363"/>
      <c r="AH741" s="363"/>
      <c r="AI741" s="363"/>
      <c r="AJ741" s="363"/>
      <c r="AK741" s="363"/>
    </row>
    <row r="742" spans="1:37" ht="13.5" customHeight="1">
      <c r="A742" s="5"/>
      <c r="B742" s="542" t="s">
        <v>3</v>
      </c>
      <c r="C742" s="546">
        <f>C740+1</f>
        <v>40435</v>
      </c>
      <c r="D742" s="634"/>
      <c r="E742" s="634"/>
      <c r="F742" s="734"/>
      <c r="G742" s="636"/>
      <c r="H742" s="637"/>
      <c r="I742" s="757"/>
      <c r="J742" s="648"/>
      <c r="K742" s="645"/>
      <c r="L742" s="757"/>
      <c r="M742" s="584"/>
      <c r="N742" s="437"/>
      <c r="O742" s="464"/>
      <c r="P742" s="777"/>
      <c r="Q742" s="438"/>
      <c r="R742" s="654"/>
      <c r="S742" s="655"/>
      <c r="T742" s="656"/>
      <c r="U742" s="654"/>
      <c r="V742" s="655"/>
      <c r="W742" s="656"/>
      <c r="X742" s="453"/>
      <c r="Y742" s="363"/>
      <c r="Z742" s="363"/>
      <c r="AA742" s="363"/>
      <c r="AB742" s="363"/>
      <c r="AC742" s="363"/>
      <c r="AD742" s="363"/>
      <c r="AE742" s="363"/>
      <c r="AF742" s="363"/>
      <c r="AG742" s="363"/>
      <c r="AH742" s="363"/>
      <c r="AI742" s="363"/>
      <c r="AJ742" s="363"/>
      <c r="AK742" s="363"/>
    </row>
    <row r="743" spans="1:37" ht="13.5" customHeight="1">
      <c r="A743" s="5" t="s">
        <v>31</v>
      </c>
      <c r="B743" s="544"/>
      <c r="C743" s="547"/>
      <c r="D743" s="594"/>
      <c r="E743" s="594"/>
      <c r="F743" s="731"/>
      <c r="G743" s="638"/>
      <c r="H743" s="639"/>
      <c r="I743" s="758"/>
      <c r="J743" s="646"/>
      <c r="K743" s="647"/>
      <c r="L743" s="758"/>
      <c r="M743" s="582"/>
      <c r="N743" s="441"/>
      <c r="O743" s="465"/>
      <c r="P743" s="776"/>
      <c r="Q743" s="442"/>
      <c r="R743" s="657"/>
      <c r="S743" s="658"/>
      <c r="T743" s="659"/>
      <c r="U743" s="657"/>
      <c r="V743" s="658"/>
      <c r="W743" s="659"/>
      <c r="X743" s="453"/>
      <c r="Y743" s="363"/>
      <c r="Z743" s="363"/>
      <c r="AA743" s="363"/>
      <c r="AB743" s="363"/>
      <c r="AC743" s="363"/>
      <c r="AD743" s="363"/>
      <c r="AE743" s="363"/>
      <c r="AF743" s="363"/>
      <c r="AG743" s="363"/>
      <c r="AH743" s="363"/>
      <c r="AI743" s="363"/>
      <c r="AJ743" s="363"/>
      <c r="AK743" s="363"/>
    </row>
    <row r="744" spans="1:37" ht="13.5" customHeight="1">
      <c r="A744" s="5"/>
      <c r="B744" s="542" t="s">
        <v>4</v>
      </c>
      <c r="C744" s="546">
        <f>C742+1</f>
        <v>40436</v>
      </c>
      <c r="D744" s="634"/>
      <c r="E744" s="634"/>
      <c r="F744" s="734"/>
      <c r="G744" s="636"/>
      <c r="H744" s="637"/>
      <c r="I744" s="757"/>
      <c r="J744" s="648"/>
      <c r="K744" s="645"/>
      <c r="L744" s="757"/>
      <c r="M744" s="584"/>
      <c r="N744" s="437"/>
      <c r="O744" s="464"/>
      <c r="P744" s="777"/>
      <c r="Q744" s="438"/>
      <c r="R744" s="652"/>
      <c r="S744" s="568"/>
      <c r="T744" s="653"/>
      <c r="U744" s="652"/>
      <c r="V744" s="568"/>
      <c r="W744" s="653"/>
      <c r="X744" s="453"/>
      <c r="Y744" s="363"/>
      <c r="Z744" s="363"/>
      <c r="AA744" s="363"/>
      <c r="AB744" s="363"/>
      <c r="AC744" s="363"/>
      <c r="AD744" s="363"/>
      <c r="AE744" s="363"/>
      <c r="AF744" s="363"/>
      <c r="AG744" s="363"/>
      <c r="AH744" s="363"/>
      <c r="AI744" s="363"/>
      <c r="AJ744" s="363"/>
      <c r="AK744" s="363"/>
    </row>
    <row r="745" spans="1:37" ht="13.5" customHeight="1">
      <c r="A745" s="5"/>
      <c r="B745" s="544"/>
      <c r="C745" s="547"/>
      <c r="D745" s="594"/>
      <c r="E745" s="594"/>
      <c r="F745" s="731"/>
      <c r="G745" s="638"/>
      <c r="H745" s="639"/>
      <c r="I745" s="758"/>
      <c r="J745" s="646"/>
      <c r="K745" s="647"/>
      <c r="L745" s="758"/>
      <c r="M745" s="582"/>
      <c r="N745" s="441"/>
      <c r="O745" s="465"/>
      <c r="P745" s="776"/>
      <c r="Q745" s="442"/>
      <c r="R745" s="652"/>
      <c r="S745" s="568"/>
      <c r="T745" s="653"/>
      <c r="U745" s="652"/>
      <c r="V745" s="568"/>
      <c r="W745" s="653"/>
      <c r="X745" s="453"/>
      <c r="Y745" s="363"/>
      <c r="Z745" s="363"/>
      <c r="AA745" s="363"/>
      <c r="AB745" s="363"/>
      <c r="AC745" s="363"/>
      <c r="AD745" s="363"/>
      <c r="AE745" s="363"/>
      <c r="AF745" s="363"/>
      <c r="AG745" s="363"/>
      <c r="AH745" s="363"/>
      <c r="AI745" s="363"/>
      <c r="AJ745" s="363"/>
      <c r="AK745" s="363"/>
    </row>
    <row r="746" spans="1:37" ht="13.5" customHeight="1">
      <c r="A746" s="5"/>
      <c r="B746" s="542" t="s">
        <v>5</v>
      </c>
      <c r="C746" s="546">
        <f>C744+1</f>
        <v>40437</v>
      </c>
      <c r="D746" s="634"/>
      <c r="E746" s="634"/>
      <c r="F746" s="734"/>
      <c r="G746" s="636"/>
      <c r="H746" s="637"/>
      <c r="I746" s="757"/>
      <c r="J746" s="648"/>
      <c r="K746" s="645"/>
      <c r="L746" s="757"/>
      <c r="M746" s="584"/>
      <c r="N746" s="437"/>
      <c r="O746" s="464"/>
      <c r="P746" s="777"/>
      <c r="Q746" s="438"/>
      <c r="R746" s="654"/>
      <c r="S746" s="655"/>
      <c r="T746" s="656"/>
      <c r="U746" s="654"/>
      <c r="V746" s="655"/>
      <c r="W746" s="656"/>
      <c r="X746" s="453"/>
      <c r="Y746" s="363"/>
      <c r="Z746" s="363"/>
      <c r="AA746" s="363"/>
      <c r="AB746" s="363"/>
      <c r="AC746" s="363"/>
      <c r="AD746" s="363"/>
      <c r="AE746" s="363"/>
      <c r="AF746" s="363"/>
      <c r="AG746" s="363"/>
      <c r="AH746" s="363"/>
      <c r="AI746" s="363"/>
      <c r="AJ746" s="363"/>
      <c r="AK746" s="363"/>
    </row>
    <row r="747" spans="1:37" ht="13.5" customHeight="1">
      <c r="A747" s="5">
        <f>+jaarplan!E50</f>
        <v>0</v>
      </c>
      <c r="B747" s="544"/>
      <c r="C747" s="547"/>
      <c r="D747" s="594"/>
      <c r="E747" s="594"/>
      <c r="F747" s="731"/>
      <c r="G747" s="638"/>
      <c r="H747" s="639"/>
      <c r="I747" s="758"/>
      <c r="J747" s="646"/>
      <c r="K747" s="647"/>
      <c r="L747" s="758"/>
      <c r="M747" s="582"/>
      <c r="N747" s="441"/>
      <c r="O747" s="465"/>
      <c r="P747" s="776"/>
      <c r="Q747" s="442"/>
      <c r="R747" s="657"/>
      <c r="S747" s="658"/>
      <c r="T747" s="659"/>
      <c r="U747" s="657"/>
      <c r="V747" s="658"/>
      <c r="W747" s="659"/>
      <c r="X747" s="453"/>
      <c r="Y747" s="363"/>
      <c r="Z747" s="363"/>
      <c r="AA747" s="363"/>
      <c r="AB747" s="363"/>
      <c r="AC747" s="363"/>
      <c r="AD747" s="363"/>
      <c r="AE747" s="363"/>
      <c r="AF747" s="363"/>
      <c r="AG747" s="363"/>
      <c r="AH747" s="363"/>
      <c r="AI747" s="363"/>
      <c r="AJ747" s="363"/>
      <c r="AK747" s="363"/>
    </row>
    <row r="748" spans="1:37" ht="13.5" customHeight="1">
      <c r="A748" s="5"/>
      <c r="B748" s="542" t="s">
        <v>6</v>
      </c>
      <c r="C748" s="546">
        <f>C746+1</f>
        <v>40438</v>
      </c>
      <c r="D748" s="634"/>
      <c r="E748" s="634"/>
      <c r="F748" s="734"/>
      <c r="G748" s="636"/>
      <c r="H748" s="637"/>
      <c r="I748" s="757"/>
      <c r="J748" s="648"/>
      <c r="K748" s="645"/>
      <c r="L748" s="757"/>
      <c r="M748" s="584"/>
      <c r="N748" s="437"/>
      <c r="O748" s="464"/>
      <c r="P748" s="777"/>
      <c r="Q748" s="438"/>
      <c r="R748" s="652"/>
      <c r="S748" s="568"/>
      <c r="T748" s="653"/>
      <c r="U748" s="652"/>
      <c r="V748" s="568"/>
      <c r="W748" s="653"/>
      <c r="X748" s="453"/>
      <c r="Y748" s="363"/>
      <c r="Z748" s="363"/>
      <c r="AA748" s="363"/>
      <c r="AB748" s="363"/>
      <c r="AC748" s="363"/>
      <c r="AD748" s="363"/>
      <c r="AE748" s="363"/>
      <c r="AF748" s="363"/>
      <c r="AG748" s="363"/>
      <c r="AH748" s="363"/>
      <c r="AI748" s="363"/>
      <c r="AJ748" s="363"/>
      <c r="AK748" s="363"/>
    </row>
    <row r="749" spans="1:37" ht="13.5" customHeight="1">
      <c r="A749" s="5"/>
      <c r="B749" s="544"/>
      <c r="C749" s="547"/>
      <c r="D749" s="594"/>
      <c r="E749" s="594"/>
      <c r="F749" s="731"/>
      <c r="G749" s="638"/>
      <c r="H749" s="639"/>
      <c r="I749" s="758"/>
      <c r="J749" s="646"/>
      <c r="K749" s="647"/>
      <c r="L749" s="758"/>
      <c r="M749" s="582"/>
      <c r="N749" s="441"/>
      <c r="O749" s="465"/>
      <c r="P749" s="776"/>
      <c r="Q749" s="442"/>
      <c r="R749" s="652"/>
      <c r="S749" s="568"/>
      <c r="T749" s="653"/>
      <c r="U749" s="652"/>
      <c r="V749" s="568"/>
      <c r="W749" s="653"/>
      <c r="X749" s="453"/>
      <c r="Y749" s="363"/>
      <c r="Z749" s="363"/>
      <c r="AA749" s="363"/>
      <c r="AB749" s="363"/>
      <c r="AC749" s="363"/>
      <c r="AD749" s="363"/>
      <c r="AE749" s="363"/>
      <c r="AF749" s="363"/>
      <c r="AG749" s="363"/>
      <c r="AH749" s="363"/>
      <c r="AI749" s="363"/>
      <c r="AJ749" s="363"/>
      <c r="AK749" s="363"/>
    </row>
    <row r="750" spans="1:37" ht="13.5" customHeight="1">
      <c r="A750" s="7"/>
      <c r="B750" s="542" t="s">
        <v>7</v>
      </c>
      <c r="C750" s="546">
        <f>C748+1</f>
        <v>40439</v>
      </c>
      <c r="D750" s="634"/>
      <c r="E750" s="634"/>
      <c r="F750" s="734"/>
      <c r="G750" s="640"/>
      <c r="H750" s="641"/>
      <c r="I750" s="757"/>
      <c r="J750" s="648"/>
      <c r="K750" s="645"/>
      <c r="L750" s="757"/>
      <c r="M750" s="584"/>
      <c r="N750" s="437"/>
      <c r="O750" s="464"/>
      <c r="P750" s="777"/>
      <c r="Q750" s="438"/>
      <c r="R750" s="654"/>
      <c r="S750" s="655"/>
      <c r="T750" s="656"/>
      <c r="U750" s="654"/>
      <c r="V750" s="655"/>
      <c r="W750" s="656"/>
      <c r="X750" s="453"/>
      <c r="Y750" s="363"/>
      <c r="Z750" s="363"/>
      <c r="AA750" s="363"/>
      <c r="AB750" s="363"/>
      <c r="AC750" s="363"/>
      <c r="AD750" s="363"/>
      <c r="AE750" s="363"/>
      <c r="AF750" s="363"/>
      <c r="AG750" s="363"/>
      <c r="AH750" s="363"/>
      <c r="AI750" s="363"/>
      <c r="AJ750" s="363"/>
      <c r="AK750" s="363"/>
    </row>
    <row r="751" spans="1:37" ht="13.5" customHeight="1">
      <c r="A751" s="7"/>
      <c r="B751" s="544"/>
      <c r="C751" s="547"/>
      <c r="D751" s="594"/>
      <c r="E751" s="594"/>
      <c r="F751" s="731"/>
      <c r="G751" s="642"/>
      <c r="H751" s="643"/>
      <c r="I751" s="758"/>
      <c r="J751" s="646"/>
      <c r="K751" s="647"/>
      <c r="L751" s="758"/>
      <c r="M751" s="582"/>
      <c r="N751" s="441"/>
      <c r="O751" s="465"/>
      <c r="P751" s="776"/>
      <c r="Q751" s="442"/>
      <c r="R751" s="657"/>
      <c r="S751" s="658"/>
      <c r="T751" s="659"/>
      <c r="U751" s="657"/>
      <c r="V751" s="658"/>
      <c r="W751" s="659"/>
      <c r="X751" s="453"/>
      <c r="Y751" s="363"/>
      <c r="Z751" s="363"/>
      <c r="AA751" s="363"/>
      <c r="AB751" s="363"/>
      <c r="AC751" s="363"/>
      <c r="AD751" s="363"/>
      <c r="AE751" s="363"/>
      <c r="AF751" s="363"/>
      <c r="AG751" s="363"/>
      <c r="AH751" s="363"/>
      <c r="AI751" s="363"/>
      <c r="AJ751" s="363"/>
      <c r="AK751" s="363"/>
    </row>
    <row r="752" spans="1:37" ht="13.5" customHeight="1">
      <c r="A752" s="5"/>
      <c r="B752" s="542" t="s">
        <v>8</v>
      </c>
      <c r="C752" s="546">
        <f>C750+1</f>
        <v>40440</v>
      </c>
      <c r="D752" s="635"/>
      <c r="E752" s="635"/>
      <c r="F752" s="735"/>
      <c r="G752" s="636"/>
      <c r="H752" s="637"/>
      <c r="I752" s="759"/>
      <c r="J752" s="644"/>
      <c r="K752" s="649"/>
      <c r="L752" s="759"/>
      <c r="M752" s="577"/>
      <c r="N752" s="437"/>
      <c r="O752" s="464"/>
      <c r="P752" s="775"/>
      <c r="Q752" s="438"/>
      <c r="R752" s="652"/>
      <c r="S752" s="568"/>
      <c r="T752" s="653"/>
      <c r="U752" s="652"/>
      <c r="V752" s="660"/>
      <c r="W752" s="653"/>
      <c r="X752" s="453"/>
      <c r="Y752" s="363"/>
      <c r="Z752" s="363"/>
      <c r="AA752" s="363"/>
      <c r="AB752" s="363"/>
      <c r="AC752" s="363"/>
      <c r="AD752" s="363"/>
      <c r="AE752" s="363"/>
      <c r="AF752" s="363"/>
      <c r="AG752" s="363"/>
      <c r="AH752" s="363"/>
      <c r="AI752" s="363"/>
      <c r="AJ752" s="363"/>
      <c r="AK752" s="363"/>
    </row>
    <row r="753" spans="1:37" ht="13.5" customHeight="1">
      <c r="A753" s="4" t="s">
        <v>32</v>
      </c>
      <c r="B753" s="542"/>
      <c r="C753" s="546"/>
      <c r="D753" s="568"/>
      <c r="E753" s="568"/>
      <c r="F753" s="736"/>
      <c r="G753" s="457"/>
      <c r="H753" s="456"/>
      <c r="I753" s="760"/>
      <c r="J753" s="650"/>
      <c r="K753" s="651"/>
      <c r="L753" s="760"/>
      <c r="M753" s="592"/>
      <c r="N753" s="458"/>
      <c r="O753" s="573"/>
      <c r="P753" s="778"/>
      <c r="Q753" s="442"/>
      <c r="R753" s="652"/>
      <c r="S753" s="568"/>
      <c r="T753" s="653"/>
      <c r="U753" s="652"/>
      <c r="V753" s="568"/>
      <c r="W753" s="653"/>
      <c r="X753" s="453"/>
      <c r="Y753" s="363"/>
      <c r="Z753" s="363"/>
      <c r="AA753" s="363"/>
      <c r="AB753" s="363"/>
      <c r="AC753" s="363"/>
      <c r="AD753" s="363"/>
      <c r="AE753" s="363"/>
      <c r="AF753" s="363"/>
      <c r="AG753" s="363"/>
      <c r="AH753" s="363"/>
      <c r="AI753" s="363"/>
      <c r="AJ753" s="363"/>
      <c r="AK753" s="363"/>
    </row>
    <row r="754" spans="1:37" ht="13.5" customHeight="1">
      <c r="A754" s="469">
        <f>+jaarplan!M50</f>
        <v>0</v>
      </c>
      <c r="B754" s="552"/>
      <c r="C754" s="553" t="s">
        <v>10</v>
      </c>
      <c r="D754" s="326">
        <f>+jaarplan!F50</f>
        <v>0</v>
      </c>
      <c r="E754" s="327"/>
      <c r="F754" s="737"/>
      <c r="G754" s="328">
        <f>+jaarplan!H50</f>
        <v>0</v>
      </c>
      <c r="H754" s="326"/>
      <c r="I754" s="761"/>
      <c r="J754" s="631">
        <f>+jaarplan!K50</f>
        <v>0</v>
      </c>
      <c r="K754" s="329"/>
      <c r="L754" s="761"/>
      <c r="M754" s="632"/>
      <c r="N754" s="330"/>
      <c r="O754" s="329"/>
      <c r="P754" s="779"/>
      <c r="Q754" s="459"/>
      <c r="R754" s="447"/>
      <c r="S754" s="448"/>
      <c r="T754" s="449"/>
      <c r="U754" s="447"/>
      <c r="V754" s="448"/>
      <c r="W754" s="449"/>
      <c r="X754" s="351">
        <f>+jaarplan!W50</f>
        <v>0</v>
      </c>
      <c r="Y754" s="351">
        <f>+jaarplan!X50</f>
        <v>0</v>
      </c>
      <c r="Z754" s="351">
        <f>+jaarplan!Y50</f>
        <v>0</v>
      </c>
      <c r="AA754" s="351">
        <f>+jaarplan!Z50</f>
        <v>0</v>
      </c>
      <c r="AB754" s="363"/>
      <c r="AC754" s="363"/>
      <c r="AD754" s="363"/>
      <c r="AE754" s="363"/>
      <c r="AF754" s="363"/>
      <c r="AG754" s="363"/>
      <c r="AH754" s="363"/>
      <c r="AI754" s="363"/>
      <c r="AJ754" s="363"/>
      <c r="AK754" s="363"/>
    </row>
    <row r="755" spans="1:37" ht="13.5" customHeight="1">
      <c r="A755" s="595">
        <f>+F755+I755+L755+P755</f>
        <v>0</v>
      </c>
      <c r="B755" s="544"/>
      <c r="C755" s="553" t="s">
        <v>30</v>
      </c>
      <c r="D755" s="334">
        <f>+SUM(D740:D753)</f>
        <v>0</v>
      </c>
      <c r="E755" s="333"/>
      <c r="F755" s="738">
        <f>+SUM(F740:F753)</f>
        <v>0</v>
      </c>
      <c r="G755" s="334">
        <f>+SUM(G740:G753)</f>
        <v>0</v>
      </c>
      <c r="H755" s="332"/>
      <c r="I755" s="596">
        <f>+SUM(I740:I753)</f>
        <v>0</v>
      </c>
      <c r="J755" s="335">
        <f>+SUM(J740:J753)</f>
        <v>0</v>
      </c>
      <c r="K755" s="572"/>
      <c r="L755" s="596">
        <f>+SUM(L740:L753)</f>
        <v>0</v>
      </c>
      <c r="M755" s="334">
        <f>SUM(M740:M753)</f>
        <v>0</v>
      </c>
      <c r="N755" s="35"/>
      <c r="O755" s="572"/>
      <c r="P755" s="774">
        <f>+SUM(P740:P753)</f>
        <v>0</v>
      </c>
      <c r="Q755" s="460"/>
      <c r="R755" s="461">
        <f aca="true" t="shared" si="45" ref="R755:W755">IF(ISERROR(AVERAGE(R740:R753)),0,AVERAGE(R740:R753))</f>
        <v>0</v>
      </c>
      <c r="S755" s="462">
        <f t="shared" si="45"/>
        <v>0</v>
      </c>
      <c r="T755" s="463">
        <f t="shared" si="45"/>
        <v>0</v>
      </c>
      <c r="U755" s="461">
        <f t="shared" si="45"/>
        <v>0</v>
      </c>
      <c r="V755" s="462">
        <f t="shared" si="45"/>
        <v>0</v>
      </c>
      <c r="W755" s="463">
        <f t="shared" si="45"/>
        <v>0</v>
      </c>
      <c r="X755" s="468"/>
      <c r="Y755" s="363"/>
      <c r="Z755" s="363"/>
      <c r="AA755" s="363"/>
      <c r="AB755" s="363"/>
      <c r="AC755" s="363"/>
      <c r="AD755" s="363"/>
      <c r="AE755" s="363"/>
      <c r="AF755" s="363"/>
      <c r="AG755" s="363"/>
      <c r="AH755" s="363"/>
      <c r="AI755" s="363"/>
      <c r="AJ755" s="363"/>
      <c r="AK755" s="363"/>
    </row>
    <row r="756" spans="1:37" ht="13.5" customHeight="1">
      <c r="A756" s="4">
        <f>+A740+1</f>
        <v>48</v>
      </c>
      <c r="B756" s="542" t="s">
        <v>2</v>
      </c>
      <c r="C756" s="543">
        <f>C752+1</f>
        <v>40441</v>
      </c>
      <c r="D756" s="634"/>
      <c r="E756" s="634"/>
      <c r="F756" s="734"/>
      <c r="G756" s="636"/>
      <c r="H756" s="637"/>
      <c r="I756" s="757"/>
      <c r="J756" s="644"/>
      <c r="K756" s="645"/>
      <c r="L756" s="757"/>
      <c r="M756" s="577"/>
      <c r="N756" s="437"/>
      <c r="O756" s="464"/>
      <c r="P756" s="775"/>
      <c r="Q756" s="438"/>
      <c r="R756" s="347"/>
      <c r="S756" s="346"/>
      <c r="T756" s="349"/>
      <c r="U756" s="347"/>
      <c r="V756" s="346"/>
      <c r="W756" s="349"/>
      <c r="Y756" s="363"/>
      <c r="Z756" s="363"/>
      <c r="AA756" s="363"/>
      <c r="AB756" s="363"/>
      <c r="AC756" s="363"/>
      <c r="AD756" s="363"/>
      <c r="AE756" s="363"/>
      <c r="AF756" s="363"/>
      <c r="AG756" s="363"/>
      <c r="AH756" s="363"/>
      <c r="AI756" s="363"/>
      <c r="AJ756" s="363"/>
      <c r="AK756" s="363"/>
    </row>
    <row r="757" spans="1:37" ht="13.5" customHeight="1">
      <c r="A757" s="4"/>
      <c r="B757" s="544"/>
      <c r="C757" s="545"/>
      <c r="D757" s="594"/>
      <c r="E757" s="594"/>
      <c r="F757" s="731"/>
      <c r="G757" s="638"/>
      <c r="H757" s="639"/>
      <c r="I757" s="758"/>
      <c r="J757" s="646"/>
      <c r="K757" s="647"/>
      <c r="L757" s="758"/>
      <c r="M757" s="582"/>
      <c r="N757" s="441"/>
      <c r="O757" s="465"/>
      <c r="P757" s="776"/>
      <c r="Q757" s="442"/>
      <c r="R757" s="652"/>
      <c r="S757" s="568"/>
      <c r="T757" s="653"/>
      <c r="U757" s="652"/>
      <c r="V757" s="568"/>
      <c r="W757" s="653"/>
      <c r="X757" s="446"/>
      <c r="Y757" s="363"/>
      <c r="Z757" s="363"/>
      <c r="AA757" s="363"/>
      <c r="AB757" s="363"/>
      <c r="AC757" s="363"/>
      <c r="AD757" s="363"/>
      <c r="AE757" s="363"/>
      <c r="AF757" s="363"/>
      <c r="AG757" s="363"/>
      <c r="AH757" s="363"/>
      <c r="AI757" s="363"/>
      <c r="AJ757" s="363"/>
      <c r="AK757" s="363"/>
    </row>
    <row r="758" spans="1:37" ht="13.5" customHeight="1">
      <c r="A758" s="5"/>
      <c r="B758" s="542" t="s">
        <v>3</v>
      </c>
      <c r="C758" s="546">
        <f>C756+1</f>
        <v>40442</v>
      </c>
      <c r="D758" s="634"/>
      <c r="E758" s="634"/>
      <c r="F758" s="734"/>
      <c r="G758" s="636"/>
      <c r="H758" s="637"/>
      <c r="I758" s="757"/>
      <c r="J758" s="648"/>
      <c r="K758" s="645"/>
      <c r="L758" s="757"/>
      <c r="M758" s="584"/>
      <c r="N758" s="437"/>
      <c r="O758" s="464"/>
      <c r="P758" s="777"/>
      <c r="Q758" s="438"/>
      <c r="R758" s="654"/>
      <c r="S758" s="655"/>
      <c r="T758" s="656"/>
      <c r="U758" s="654"/>
      <c r="V758" s="655"/>
      <c r="W758" s="656"/>
      <c r="X758" s="446"/>
      <c r="Y758" s="363"/>
      <c r="Z758" s="363"/>
      <c r="AA758" s="363"/>
      <c r="AB758" s="363"/>
      <c r="AC758" s="363"/>
      <c r="AD758" s="363"/>
      <c r="AE758" s="363"/>
      <c r="AF758" s="363"/>
      <c r="AG758" s="363"/>
      <c r="AH758" s="363"/>
      <c r="AI758" s="363"/>
      <c r="AJ758" s="363"/>
      <c r="AK758" s="363"/>
    </row>
    <row r="759" spans="1:37" ht="13.5" customHeight="1">
      <c r="A759" s="5" t="s">
        <v>31</v>
      </c>
      <c r="B759" s="544"/>
      <c r="C759" s="547"/>
      <c r="D759" s="594"/>
      <c r="E759" s="594"/>
      <c r="F759" s="731"/>
      <c r="G759" s="638"/>
      <c r="H759" s="639"/>
      <c r="I759" s="758"/>
      <c r="J759" s="646"/>
      <c r="K759" s="647"/>
      <c r="L759" s="758"/>
      <c r="M759" s="582"/>
      <c r="N759" s="441"/>
      <c r="O759" s="465"/>
      <c r="P759" s="776"/>
      <c r="Q759" s="442"/>
      <c r="R759" s="657"/>
      <c r="S759" s="658"/>
      <c r="T759" s="659"/>
      <c r="U759" s="657"/>
      <c r="V759" s="658"/>
      <c r="W759" s="659"/>
      <c r="X759" s="446"/>
      <c r="Y759" s="363"/>
      <c r="Z759" s="363"/>
      <c r="AA759" s="363"/>
      <c r="AB759" s="363"/>
      <c r="AC759" s="363"/>
      <c r="AD759" s="363"/>
      <c r="AE759" s="363"/>
      <c r="AF759" s="363"/>
      <c r="AG759" s="363"/>
      <c r="AH759" s="363"/>
      <c r="AI759" s="363"/>
      <c r="AJ759" s="363"/>
      <c r="AK759" s="363"/>
    </row>
    <row r="760" spans="1:37" ht="13.5" customHeight="1">
      <c r="A760" s="5"/>
      <c r="B760" s="542" t="s">
        <v>4</v>
      </c>
      <c r="C760" s="546">
        <f>C758+1</f>
        <v>40443</v>
      </c>
      <c r="D760" s="634"/>
      <c r="E760" s="634"/>
      <c r="F760" s="734"/>
      <c r="G760" s="636"/>
      <c r="H760" s="637"/>
      <c r="I760" s="757"/>
      <c r="J760" s="648"/>
      <c r="K760" s="645"/>
      <c r="L760" s="757"/>
      <c r="M760" s="584"/>
      <c r="N760" s="437"/>
      <c r="O760" s="464"/>
      <c r="P760" s="777"/>
      <c r="Q760" s="438"/>
      <c r="R760" s="652"/>
      <c r="S760" s="568"/>
      <c r="T760" s="653"/>
      <c r="U760" s="652"/>
      <c r="V760" s="568"/>
      <c r="W760" s="653"/>
      <c r="X760" s="446"/>
      <c r="Y760" s="363"/>
      <c r="Z760" s="363"/>
      <c r="AA760" s="363"/>
      <c r="AB760" s="363"/>
      <c r="AC760" s="363"/>
      <c r="AD760" s="363"/>
      <c r="AE760" s="363"/>
      <c r="AF760" s="363"/>
      <c r="AG760" s="363"/>
      <c r="AH760" s="363"/>
      <c r="AI760" s="363"/>
      <c r="AJ760" s="363"/>
      <c r="AK760" s="363"/>
    </row>
    <row r="761" spans="1:37" ht="13.5" customHeight="1">
      <c r="A761" s="5"/>
      <c r="B761" s="544"/>
      <c r="C761" s="547"/>
      <c r="D761" s="594"/>
      <c r="E761" s="594"/>
      <c r="F761" s="731"/>
      <c r="G761" s="638"/>
      <c r="H761" s="639"/>
      <c r="I761" s="758"/>
      <c r="J761" s="646"/>
      <c r="K761" s="647"/>
      <c r="L761" s="758"/>
      <c r="M761" s="582"/>
      <c r="N761" s="441"/>
      <c r="O761" s="465"/>
      <c r="P761" s="776"/>
      <c r="Q761" s="442"/>
      <c r="R761" s="652"/>
      <c r="S761" s="568"/>
      <c r="T761" s="653"/>
      <c r="U761" s="652"/>
      <c r="V761" s="568"/>
      <c r="W761" s="653"/>
      <c r="X761" s="446"/>
      <c r="Y761" s="363"/>
      <c r="Z761" s="363"/>
      <c r="AA761" s="363"/>
      <c r="AB761" s="363"/>
      <c r="AC761" s="363"/>
      <c r="AD761" s="363"/>
      <c r="AE761" s="363"/>
      <c r="AF761" s="363"/>
      <c r="AG761" s="363"/>
      <c r="AH761" s="363"/>
      <c r="AI761" s="363"/>
      <c r="AJ761" s="363"/>
      <c r="AK761" s="363"/>
    </row>
    <row r="762" spans="1:37" ht="13.5" customHeight="1">
      <c r="A762" s="5"/>
      <c r="B762" s="542" t="s">
        <v>5</v>
      </c>
      <c r="C762" s="546">
        <f>C760+1</f>
        <v>40444</v>
      </c>
      <c r="D762" s="634"/>
      <c r="E762" s="634"/>
      <c r="F762" s="734"/>
      <c r="G762" s="636"/>
      <c r="H762" s="637"/>
      <c r="I762" s="757"/>
      <c r="J762" s="648"/>
      <c r="K762" s="645"/>
      <c r="L762" s="757"/>
      <c r="M762" s="584"/>
      <c r="N762" s="437"/>
      <c r="O762" s="464"/>
      <c r="P762" s="777"/>
      <c r="Q762" s="438"/>
      <c r="R762" s="654"/>
      <c r="S762" s="655"/>
      <c r="T762" s="656"/>
      <c r="U762" s="654"/>
      <c r="V762" s="655"/>
      <c r="W762" s="656"/>
      <c r="X762" s="434"/>
      <c r="Y762" s="363"/>
      <c r="Z762" s="363"/>
      <c r="AA762" s="363"/>
      <c r="AB762" s="363"/>
      <c r="AC762" s="363"/>
      <c r="AD762" s="363"/>
      <c r="AE762" s="363"/>
      <c r="AF762" s="363"/>
      <c r="AG762" s="363"/>
      <c r="AH762" s="363"/>
      <c r="AI762" s="363"/>
      <c r="AJ762" s="363"/>
      <c r="AK762" s="363"/>
    </row>
    <row r="763" spans="1:37" ht="13.5" customHeight="1">
      <c r="A763" s="5">
        <f>+jaarplan!E51</f>
        <v>0</v>
      </c>
      <c r="B763" s="544"/>
      <c r="C763" s="547"/>
      <c r="D763" s="594"/>
      <c r="E763" s="594"/>
      <c r="F763" s="731"/>
      <c r="G763" s="638"/>
      <c r="H763" s="639"/>
      <c r="I763" s="758"/>
      <c r="J763" s="646"/>
      <c r="K763" s="647"/>
      <c r="L763" s="758"/>
      <c r="M763" s="582"/>
      <c r="N763" s="441"/>
      <c r="O763" s="465"/>
      <c r="P763" s="776"/>
      <c r="Q763" s="442"/>
      <c r="R763" s="657"/>
      <c r="S763" s="658"/>
      <c r="T763" s="659"/>
      <c r="U763" s="657"/>
      <c r="V763" s="658"/>
      <c r="W763" s="659"/>
      <c r="X763" s="446"/>
      <c r="Y763" s="363"/>
      <c r="Z763" s="363"/>
      <c r="AA763" s="363"/>
      <c r="AB763" s="363"/>
      <c r="AC763" s="363"/>
      <c r="AD763" s="363"/>
      <c r="AE763" s="363"/>
      <c r="AF763" s="363"/>
      <c r="AG763" s="363"/>
      <c r="AH763" s="363"/>
      <c r="AI763" s="363"/>
      <c r="AJ763" s="363"/>
      <c r="AK763" s="363"/>
    </row>
    <row r="764" spans="1:37" ht="13.5" customHeight="1">
      <c r="A764" s="5"/>
      <c r="B764" s="542" t="s">
        <v>6</v>
      </c>
      <c r="C764" s="546">
        <f>C762+1</f>
        <v>40445</v>
      </c>
      <c r="D764" s="634"/>
      <c r="E764" s="634"/>
      <c r="F764" s="734"/>
      <c r="G764" s="636"/>
      <c r="H764" s="637"/>
      <c r="I764" s="757"/>
      <c r="J764" s="648"/>
      <c r="K764" s="645"/>
      <c r="L764" s="757"/>
      <c r="M764" s="584"/>
      <c r="N764" s="437"/>
      <c r="O764" s="464"/>
      <c r="P764" s="777"/>
      <c r="Q764" s="438"/>
      <c r="R764" s="652"/>
      <c r="S764" s="568"/>
      <c r="T764" s="653"/>
      <c r="U764" s="652"/>
      <c r="V764" s="568"/>
      <c r="W764" s="653"/>
      <c r="X764" s="446"/>
      <c r="Y764" s="363"/>
      <c r="Z764" s="363"/>
      <c r="AA764" s="363"/>
      <c r="AB764" s="363"/>
      <c r="AC764" s="363"/>
      <c r="AD764" s="363"/>
      <c r="AE764" s="363"/>
      <c r="AF764" s="363"/>
      <c r="AG764" s="363"/>
      <c r="AH764" s="363"/>
      <c r="AI764" s="363"/>
      <c r="AJ764" s="363"/>
      <c r="AK764" s="363"/>
    </row>
    <row r="765" spans="1:37" ht="13.5" customHeight="1">
      <c r="A765" s="5"/>
      <c r="B765" s="544"/>
      <c r="C765" s="547"/>
      <c r="D765" s="594"/>
      <c r="E765" s="594"/>
      <c r="F765" s="731"/>
      <c r="G765" s="638"/>
      <c r="H765" s="639"/>
      <c r="I765" s="758"/>
      <c r="J765" s="646"/>
      <c r="K765" s="647"/>
      <c r="L765" s="758"/>
      <c r="M765" s="582"/>
      <c r="N765" s="441"/>
      <c r="O765" s="465"/>
      <c r="P765" s="776"/>
      <c r="Q765" s="442"/>
      <c r="R765" s="652"/>
      <c r="S765" s="568"/>
      <c r="T765" s="653"/>
      <c r="U765" s="652"/>
      <c r="V765" s="568"/>
      <c r="W765" s="653"/>
      <c r="X765" s="446"/>
      <c r="Y765" s="363"/>
      <c r="Z765" s="363"/>
      <c r="AA765" s="363"/>
      <c r="AB765" s="363"/>
      <c r="AC765" s="363"/>
      <c r="AD765" s="363"/>
      <c r="AE765" s="363"/>
      <c r="AF765" s="363"/>
      <c r="AG765" s="363"/>
      <c r="AH765" s="363"/>
      <c r="AI765" s="363"/>
      <c r="AJ765" s="363"/>
      <c r="AK765" s="363"/>
    </row>
    <row r="766" spans="1:37" ht="13.5" customHeight="1">
      <c r="A766" s="7"/>
      <c r="B766" s="542" t="s">
        <v>7</v>
      </c>
      <c r="C766" s="546">
        <f>C764+1</f>
        <v>40446</v>
      </c>
      <c r="D766" s="634"/>
      <c r="E766" s="634"/>
      <c r="F766" s="734"/>
      <c r="G766" s="640"/>
      <c r="H766" s="641"/>
      <c r="I766" s="757"/>
      <c r="J766" s="648"/>
      <c r="K766" s="645"/>
      <c r="L766" s="757"/>
      <c r="M766" s="584"/>
      <c r="N766" s="437"/>
      <c r="O766" s="464"/>
      <c r="P766" s="777"/>
      <c r="Q766" s="438"/>
      <c r="R766" s="654"/>
      <c r="S766" s="655"/>
      <c r="T766" s="656"/>
      <c r="U766" s="654"/>
      <c r="V766" s="655"/>
      <c r="W766" s="656"/>
      <c r="X766" s="446"/>
      <c r="Y766" s="363"/>
      <c r="Z766" s="363"/>
      <c r="AA766" s="363"/>
      <c r="AB766" s="363"/>
      <c r="AC766" s="363"/>
      <c r="AD766" s="363"/>
      <c r="AE766" s="363"/>
      <c r="AF766" s="363"/>
      <c r="AG766" s="363"/>
      <c r="AH766" s="363"/>
      <c r="AI766" s="363"/>
      <c r="AJ766" s="363"/>
      <c r="AK766" s="363"/>
    </row>
    <row r="767" spans="1:37" ht="13.5" customHeight="1">
      <c r="A767" s="7"/>
      <c r="B767" s="544"/>
      <c r="C767" s="547"/>
      <c r="D767" s="594"/>
      <c r="E767" s="594"/>
      <c r="F767" s="731"/>
      <c r="G767" s="642"/>
      <c r="H767" s="643"/>
      <c r="I767" s="758"/>
      <c r="J767" s="646"/>
      <c r="K767" s="647"/>
      <c r="L767" s="758"/>
      <c r="M767" s="582"/>
      <c r="N767" s="441"/>
      <c r="O767" s="465"/>
      <c r="P767" s="776"/>
      <c r="Q767" s="442"/>
      <c r="R767" s="657"/>
      <c r="S767" s="658"/>
      <c r="T767" s="659"/>
      <c r="U767" s="657"/>
      <c r="V767" s="658"/>
      <c r="W767" s="659"/>
      <c r="X767" s="446"/>
      <c r="Y767" s="363"/>
      <c r="Z767" s="363"/>
      <c r="AA767" s="363"/>
      <c r="AB767" s="363"/>
      <c r="AC767" s="363"/>
      <c r="AD767" s="363"/>
      <c r="AE767" s="363"/>
      <c r="AF767" s="363"/>
      <c r="AG767" s="363"/>
      <c r="AH767" s="363"/>
      <c r="AI767" s="363"/>
      <c r="AJ767" s="363"/>
      <c r="AK767" s="363"/>
    </row>
    <row r="768" spans="1:37" ht="13.5" customHeight="1">
      <c r="A768" s="5"/>
      <c r="B768" s="542" t="s">
        <v>8</v>
      </c>
      <c r="C768" s="546">
        <f>C766+1</f>
        <v>40447</v>
      </c>
      <c r="D768" s="635"/>
      <c r="E768" s="635"/>
      <c r="F768" s="735"/>
      <c r="G768" s="636"/>
      <c r="H768" s="637"/>
      <c r="I768" s="759"/>
      <c r="J768" s="644"/>
      <c r="K768" s="649"/>
      <c r="L768" s="759"/>
      <c r="M768" s="577"/>
      <c r="N768" s="437"/>
      <c r="O768" s="464"/>
      <c r="P768" s="775"/>
      <c r="Q768" s="438"/>
      <c r="R768" s="652"/>
      <c r="S768" s="568"/>
      <c r="T768" s="653"/>
      <c r="U768" s="652"/>
      <c r="V768" s="660"/>
      <c r="W768" s="653"/>
      <c r="X768" s="446"/>
      <c r="Y768" s="363"/>
      <c r="Z768" s="363"/>
      <c r="AA768" s="363"/>
      <c r="AB768" s="363"/>
      <c r="AC768" s="363"/>
      <c r="AD768" s="363"/>
      <c r="AE768" s="363"/>
      <c r="AF768" s="363"/>
      <c r="AG768" s="363"/>
      <c r="AH768" s="363"/>
      <c r="AI768" s="363"/>
      <c r="AJ768" s="363"/>
      <c r="AK768" s="363"/>
    </row>
    <row r="769" spans="1:37" ht="13.5" customHeight="1">
      <c r="A769" s="4" t="s">
        <v>32</v>
      </c>
      <c r="B769" s="542"/>
      <c r="C769" s="546"/>
      <c r="D769" s="568"/>
      <c r="E769" s="568"/>
      <c r="F769" s="736"/>
      <c r="G769" s="457"/>
      <c r="H769" s="456"/>
      <c r="I769" s="760"/>
      <c r="J769" s="650"/>
      <c r="K769" s="651"/>
      <c r="L769" s="760"/>
      <c r="M769" s="592"/>
      <c r="N769" s="458"/>
      <c r="O769" s="573"/>
      <c r="P769" s="778"/>
      <c r="Q769" s="442"/>
      <c r="R769" s="652"/>
      <c r="S769" s="568"/>
      <c r="T769" s="653"/>
      <c r="U769" s="652"/>
      <c r="V769" s="568"/>
      <c r="W769" s="653"/>
      <c r="X769" s="5"/>
      <c r="Y769" s="363"/>
      <c r="Z769" s="363"/>
      <c r="AA769" s="363"/>
      <c r="AB769" s="363"/>
      <c r="AC769" s="363"/>
      <c r="AD769" s="363"/>
      <c r="AE769" s="363"/>
      <c r="AF769" s="363"/>
      <c r="AG769" s="363"/>
      <c r="AH769" s="363"/>
      <c r="AI769" s="363"/>
      <c r="AJ769" s="363"/>
      <c r="AK769" s="363"/>
    </row>
    <row r="770" spans="1:37" ht="13.5" customHeight="1">
      <c r="A770" s="469">
        <f>+jaarplan!M51</f>
        <v>0</v>
      </c>
      <c r="B770" s="552"/>
      <c r="C770" s="553" t="s">
        <v>10</v>
      </c>
      <c r="D770" s="326">
        <f>+jaarplan!F51</f>
        <v>0</v>
      </c>
      <c r="E770" s="327"/>
      <c r="F770" s="737"/>
      <c r="G770" s="328">
        <f>+jaarplan!H51</f>
        <v>0</v>
      </c>
      <c r="H770" s="326"/>
      <c r="I770" s="761"/>
      <c r="J770" s="631">
        <f>+jaarplan!K51</f>
        <v>0</v>
      </c>
      <c r="K770" s="329"/>
      <c r="L770" s="761"/>
      <c r="M770" s="632"/>
      <c r="N770" s="330"/>
      <c r="O770" s="329"/>
      <c r="P770" s="779"/>
      <c r="Q770" s="459"/>
      <c r="R770" s="447"/>
      <c r="S770" s="448"/>
      <c r="T770" s="449"/>
      <c r="U770" s="447"/>
      <c r="V770" s="448"/>
      <c r="W770" s="449"/>
      <c r="X770" s="351">
        <f>+jaarplan!W51</f>
        <v>0</v>
      </c>
      <c r="Y770" s="351">
        <f>+jaarplan!X51</f>
        <v>0</v>
      </c>
      <c r="Z770" s="351">
        <f>+jaarplan!Y51</f>
        <v>0</v>
      </c>
      <c r="AA770" s="351">
        <f>+jaarplan!Z51</f>
        <v>0</v>
      </c>
      <c r="AB770" s="363"/>
      <c r="AC770" s="363"/>
      <c r="AD770" s="363"/>
      <c r="AE770" s="363"/>
      <c r="AF770" s="363"/>
      <c r="AG770" s="363"/>
      <c r="AH770" s="363"/>
      <c r="AI770" s="363"/>
      <c r="AJ770" s="363"/>
      <c r="AK770" s="363"/>
    </row>
    <row r="771" spans="1:37" ht="13.5" customHeight="1">
      <c r="A771" s="595">
        <f>+F771+I771+L771+P771</f>
        <v>0</v>
      </c>
      <c r="B771" s="544"/>
      <c r="C771" s="553" t="s">
        <v>30</v>
      </c>
      <c r="D771" s="334">
        <f>+SUM(D756:D769)</f>
        <v>0</v>
      </c>
      <c r="E771" s="333"/>
      <c r="F771" s="738">
        <f>+SUM(F756:F769)</f>
        <v>0</v>
      </c>
      <c r="G771" s="334">
        <f>+SUM(G756:G769)</f>
        <v>0</v>
      </c>
      <c r="H771" s="332"/>
      <c r="I771" s="596">
        <f>+SUM(I756:I769)</f>
        <v>0</v>
      </c>
      <c r="J771" s="335">
        <f>+SUM(J756:J769)</f>
        <v>0</v>
      </c>
      <c r="K771" s="572"/>
      <c r="L771" s="596">
        <f>+SUM(L756:L769)</f>
        <v>0</v>
      </c>
      <c r="M771" s="334">
        <f>SUM(M756:M769)</f>
        <v>0</v>
      </c>
      <c r="N771" s="35"/>
      <c r="O771" s="572"/>
      <c r="P771" s="774">
        <f>+SUM(P756:P769)</f>
        <v>0</v>
      </c>
      <c r="Q771" s="460"/>
      <c r="R771" s="461">
        <f aca="true" t="shared" si="46" ref="R771:W771">IF(ISERROR(AVERAGE(R756:R769)),0,AVERAGE(R756:R769))</f>
        <v>0</v>
      </c>
      <c r="S771" s="462">
        <f t="shared" si="46"/>
        <v>0</v>
      </c>
      <c r="T771" s="463">
        <f t="shared" si="46"/>
        <v>0</v>
      </c>
      <c r="U771" s="461">
        <f t="shared" si="46"/>
        <v>0</v>
      </c>
      <c r="V771" s="462">
        <f t="shared" si="46"/>
        <v>0</v>
      </c>
      <c r="W771" s="463">
        <f t="shared" si="46"/>
        <v>0</v>
      </c>
      <c r="Y771" s="363"/>
      <c r="Z771" s="363"/>
      <c r="AA771" s="363"/>
      <c r="AB771" s="363"/>
      <c r="AC771" s="363"/>
      <c r="AD771" s="363"/>
      <c r="AE771" s="363"/>
      <c r="AF771" s="363"/>
      <c r="AG771" s="363"/>
      <c r="AH771" s="363"/>
      <c r="AI771" s="363"/>
      <c r="AJ771" s="363"/>
      <c r="AK771" s="363"/>
    </row>
    <row r="772" spans="1:37" ht="13.5" customHeight="1">
      <c r="A772" s="4">
        <f>+A756+1</f>
        <v>49</v>
      </c>
      <c r="B772" s="542" t="s">
        <v>2</v>
      </c>
      <c r="C772" s="543">
        <f>C768+1</f>
        <v>40448</v>
      </c>
      <c r="D772" s="634"/>
      <c r="E772" s="634"/>
      <c r="F772" s="734"/>
      <c r="G772" s="636"/>
      <c r="H772" s="637"/>
      <c r="I772" s="757"/>
      <c r="J772" s="644"/>
      <c r="K772" s="645"/>
      <c r="L772" s="757"/>
      <c r="M772" s="577"/>
      <c r="N772" s="437"/>
      <c r="O772" s="464"/>
      <c r="P772" s="775"/>
      <c r="Q772" s="438"/>
      <c r="R772" s="347"/>
      <c r="S772" s="346"/>
      <c r="T772" s="349"/>
      <c r="U772" s="347"/>
      <c r="V772" s="346"/>
      <c r="W772" s="349"/>
      <c r="X772" s="434"/>
      <c r="Y772" s="363"/>
      <c r="Z772" s="363"/>
      <c r="AA772" s="363"/>
      <c r="AB772" s="363"/>
      <c r="AC772" s="363"/>
      <c r="AD772" s="363"/>
      <c r="AE772" s="363"/>
      <c r="AF772" s="363"/>
      <c r="AG772" s="363"/>
      <c r="AH772" s="363"/>
      <c r="AI772" s="363"/>
      <c r="AJ772" s="363"/>
      <c r="AK772" s="363"/>
    </row>
    <row r="773" spans="1:37" ht="13.5" customHeight="1">
      <c r="A773" s="4"/>
      <c r="B773" s="544"/>
      <c r="C773" s="545"/>
      <c r="D773" s="594"/>
      <c r="E773" s="594"/>
      <c r="F773" s="731"/>
      <c r="G773" s="638"/>
      <c r="H773" s="639"/>
      <c r="I773" s="758"/>
      <c r="J773" s="646"/>
      <c r="K773" s="647"/>
      <c r="L773" s="758"/>
      <c r="M773" s="582"/>
      <c r="N773" s="441"/>
      <c r="O773" s="465"/>
      <c r="P773" s="776"/>
      <c r="Q773" s="442"/>
      <c r="R773" s="652"/>
      <c r="S773" s="568"/>
      <c r="T773" s="653"/>
      <c r="U773" s="652"/>
      <c r="V773" s="568"/>
      <c r="W773" s="653"/>
      <c r="X773" s="446"/>
      <c r="Y773" s="363"/>
      <c r="Z773" s="363"/>
      <c r="AA773" s="363"/>
      <c r="AB773" s="363"/>
      <c r="AC773" s="363"/>
      <c r="AD773" s="363"/>
      <c r="AE773" s="363"/>
      <c r="AF773" s="363"/>
      <c r="AG773" s="363"/>
      <c r="AH773" s="363"/>
      <c r="AI773" s="363"/>
      <c r="AJ773" s="363"/>
      <c r="AK773" s="363"/>
    </row>
    <row r="774" spans="1:37" ht="13.5" customHeight="1">
      <c r="A774" s="5"/>
      <c r="B774" s="542" t="s">
        <v>3</v>
      </c>
      <c r="C774" s="546">
        <f>C772+1</f>
        <v>40449</v>
      </c>
      <c r="D774" s="634"/>
      <c r="E774" s="634"/>
      <c r="F774" s="734"/>
      <c r="G774" s="636"/>
      <c r="H774" s="637"/>
      <c r="I774" s="757"/>
      <c r="J774" s="648"/>
      <c r="K774" s="645"/>
      <c r="L774" s="757"/>
      <c r="M774" s="584"/>
      <c r="N774" s="437"/>
      <c r="O774" s="464"/>
      <c r="P774" s="777"/>
      <c r="Q774" s="438"/>
      <c r="R774" s="654"/>
      <c r="S774" s="655"/>
      <c r="T774" s="656"/>
      <c r="U774" s="654"/>
      <c r="V774" s="655"/>
      <c r="W774" s="656"/>
      <c r="X774" s="446"/>
      <c r="Y774" s="363"/>
      <c r="Z774" s="363"/>
      <c r="AA774" s="363"/>
      <c r="AB774" s="363"/>
      <c r="AC774" s="363"/>
      <c r="AD774" s="363"/>
      <c r="AE774" s="363"/>
      <c r="AF774" s="363"/>
      <c r="AG774" s="363"/>
      <c r="AH774" s="363"/>
      <c r="AI774" s="363"/>
      <c r="AJ774" s="363"/>
      <c r="AK774" s="363"/>
    </row>
    <row r="775" spans="1:37" ht="13.5" customHeight="1">
      <c r="A775" s="5" t="s">
        <v>31</v>
      </c>
      <c r="B775" s="544"/>
      <c r="C775" s="547"/>
      <c r="D775" s="594"/>
      <c r="E775" s="594"/>
      <c r="F775" s="731"/>
      <c r="G775" s="638"/>
      <c r="H775" s="639"/>
      <c r="I775" s="758"/>
      <c r="J775" s="646"/>
      <c r="K775" s="647"/>
      <c r="L775" s="758"/>
      <c r="M775" s="582"/>
      <c r="N775" s="441"/>
      <c r="O775" s="465"/>
      <c r="P775" s="776"/>
      <c r="Q775" s="442"/>
      <c r="R775" s="657"/>
      <c r="S775" s="658"/>
      <c r="T775" s="659"/>
      <c r="U775" s="657"/>
      <c r="V775" s="658"/>
      <c r="W775" s="659"/>
      <c r="X775" s="434"/>
      <c r="Y775" s="363"/>
      <c r="Z775" s="363"/>
      <c r="AA775" s="363"/>
      <c r="AB775" s="363"/>
      <c r="AC775" s="363"/>
      <c r="AD775" s="363"/>
      <c r="AE775" s="363"/>
      <c r="AF775" s="363"/>
      <c r="AG775" s="363"/>
      <c r="AH775" s="363"/>
      <c r="AI775" s="363"/>
      <c r="AJ775" s="363"/>
      <c r="AK775" s="363"/>
    </row>
    <row r="776" spans="1:37" ht="13.5" customHeight="1">
      <c r="A776" s="5"/>
      <c r="B776" s="542" t="s">
        <v>4</v>
      </c>
      <c r="C776" s="546">
        <f>C774+1</f>
        <v>40450</v>
      </c>
      <c r="D776" s="634"/>
      <c r="E776" s="634"/>
      <c r="F776" s="734"/>
      <c r="G776" s="636"/>
      <c r="H776" s="637"/>
      <c r="I776" s="757"/>
      <c r="J776" s="648"/>
      <c r="K776" s="645"/>
      <c r="L776" s="757"/>
      <c r="M776" s="584"/>
      <c r="N776" s="437"/>
      <c r="O776" s="464"/>
      <c r="P776" s="777"/>
      <c r="Q776" s="438"/>
      <c r="R776" s="652"/>
      <c r="S776" s="568"/>
      <c r="T776" s="653"/>
      <c r="U776" s="652"/>
      <c r="V776" s="568"/>
      <c r="W776" s="653"/>
      <c r="Y776" s="363"/>
      <c r="Z776" s="363"/>
      <c r="AA776" s="363"/>
      <c r="AB776" s="363"/>
      <c r="AC776" s="363"/>
      <c r="AD776" s="363"/>
      <c r="AE776" s="363"/>
      <c r="AF776" s="363"/>
      <c r="AG776" s="363"/>
      <c r="AH776" s="363"/>
      <c r="AI776" s="363"/>
      <c r="AJ776" s="363"/>
      <c r="AK776" s="363"/>
    </row>
    <row r="777" spans="1:37" ht="13.5" customHeight="1">
      <c r="A777" s="5"/>
      <c r="B777" s="544"/>
      <c r="C777" s="547"/>
      <c r="D777" s="594"/>
      <c r="E777" s="594"/>
      <c r="F777" s="731"/>
      <c r="G777" s="638"/>
      <c r="H777" s="639"/>
      <c r="I777" s="758"/>
      <c r="J777" s="646"/>
      <c r="K777" s="647"/>
      <c r="L777" s="758"/>
      <c r="M777" s="582"/>
      <c r="N777" s="441"/>
      <c r="O777" s="465"/>
      <c r="P777" s="776"/>
      <c r="Q777" s="442"/>
      <c r="R777" s="652"/>
      <c r="S777" s="568"/>
      <c r="T777" s="653"/>
      <c r="U777" s="652"/>
      <c r="V777" s="568"/>
      <c r="W777" s="653"/>
      <c r="Y777" s="363"/>
      <c r="Z777" s="363"/>
      <c r="AA777" s="363"/>
      <c r="AB777" s="363"/>
      <c r="AC777" s="363"/>
      <c r="AD777" s="363"/>
      <c r="AE777" s="363"/>
      <c r="AF777" s="363"/>
      <c r="AG777" s="363"/>
      <c r="AH777" s="363"/>
      <c r="AI777" s="363"/>
      <c r="AJ777" s="363"/>
      <c r="AK777" s="363"/>
    </row>
    <row r="778" spans="1:37" ht="13.5" customHeight="1">
      <c r="A778" s="5"/>
      <c r="B778" s="542" t="s">
        <v>5</v>
      </c>
      <c r="C778" s="546">
        <f>C776+1</f>
        <v>40451</v>
      </c>
      <c r="D778" s="634"/>
      <c r="E778" s="634"/>
      <c r="F778" s="734"/>
      <c r="G778" s="636"/>
      <c r="H778" s="637"/>
      <c r="I778" s="757"/>
      <c r="J778" s="648"/>
      <c r="K778" s="645"/>
      <c r="L778" s="757"/>
      <c r="M778" s="584"/>
      <c r="N778" s="437"/>
      <c r="O778" s="464"/>
      <c r="P778" s="777"/>
      <c r="Q778" s="438"/>
      <c r="R778" s="654"/>
      <c r="S778" s="655"/>
      <c r="T778" s="656"/>
      <c r="U778" s="654"/>
      <c r="V778" s="655"/>
      <c r="W778" s="656"/>
      <c r="X778" s="434"/>
      <c r="Y778" s="363"/>
      <c r="Z778" s="363"/>
      <c r="AA778" s="363"/>
      <c r="AB778" s="363"/>
      <c r="AC778" s="363"/>
      <c r="AD778" s="363"/>
      <c r="AE778" s="363"/>
      <c r="AF778" s="363"/>
      <c r="AG778" s="363"/>
      <c r="AH778" s="363"/>
      <c r="AI778" s="363"/>
      <c r="AJ778" s="363"/>
      <c r="AK778" s="363"/>
    </row>
    <row r="779" spans="1:37" ht="13.5" customHeight="1">
      <c r="A779" s="5">
        <f>+jaarplan!E52</f>
        <v>0</v>
      </c>
      <c r="B779" s="548"/>
      <c r="C779" s="547"/>
      <c r="D779" s="594"/>
      <c r="E779" s="594"/>
      <c r="F779" s="731"/>
      <c r="G779" s="638"/>
      <c r="H779" s="639"/>
      <c r="I779" s="758"/>
      <c r="J779" s="646"/>
      <c r="K779" s="647"/>
      <c r="L779" s="758"/>
      <c r="M779" s="582"/>
      <c r="N779" s="441"/>
      <c r="O779" s="465"/>
      <c r="P779" s="776"/>
      <c r="Q779" s="442"/>
      <c r="R779" s="657"/>
      <c r="S779" s="658"/>
      <c r="T779" s="659"/>
      <c r="U779" s="657"/>
      <c r="V779" s="658"/>
      <c r="W779" s="659"/>
      <c r="X779" s="446"/>
      <c r="Y779" s="363"/>
      <c r="Z779" s="363"/>
      <c r="AA779" s="363"/>
      <c r="AB779" s="363"/>
      <c r="AC779" s="363"/>
      <c r="AD779" s="363"/>
      <c r="AE779" s="363"/>
      <c r="AF779" s="363"/>
      <c r="AG779" s="363"/>
      <c r="AH779" s="363"/>
      <c r="AI779" s="363"/>
      <c r="AJ779" s="363"/>
      <c r="AK779" s="363"/>
    </row>
    <row r="780" spans="1:37" ht="13.5" customHeight="1">
      <c r="A780" s="5"/>
      <c r="B780" s="542" t="s">
        <v>6</v>
      </c>
      <c r="C780" s="546">
        <f>C778+1</f>
        <v>40452</v>
      </c>
      <c r="D780" s="634"/>
      <c r="E780" s="634"/>
      <c r="F780" s="734"/>
      <c r="G780" s="636"/>
      <c r="H780" s="637"/>
      <c r="I780" s="757"/>
      <c r="J780" s="648"/>
      <c r="K780" s="645"/>
      <c r="L780" s="757"/>
      <c r="M780" s="584"/>
      <c r="N780" s="437"/>
      <c r="O780" s="464"/>
      <c r="P780" s="777"/>
      <c r="Q780" s="438"/>
      <c r="R780" s="652"/>
      <c r="S780" s="568"/>
      <c r="T780" s="653"/>
      <c r="U780" s="652"/>
      <c r="V780" s="568"/>
      <c r="W780" s="653"/>
      <c r="X780" s="446"/>
      <c r="Y780" s="363"/>
      <c r="Z780" s="363"/>
      <c r="AA780" s="363"/>
      <c r="AB780" s="363"/>
      <c r="AC780" s="363"/>
      <c r="AD780" s="363"/>
      <c r="AE780" s="363"/>
      <c r="AF780" s="363"/>
      <c r="AG780" s="363"/>
      <c r="AH780" s="363"/>
      <c r="AI780" s="363"/>
      <c r="AJ780" s="363"/>
      <c r="AK780" s="363"/>
    </row>
    <row r="781" spans="1:37" ht="13.5" customHeight="1">
      <c r="A781" s="5"/>
      <c r="B781" s="544"/>
      <c r="C781" s="547"/>
      <c r="D781" s="594"/>
      <c r="E781" s="594"/>
      <c r="F781" s="731"/>
      <c r="G781" s="638"/>
      <c r="H781" s="639"/>
      <c r="I781" s="758"/>
      <c r="J781" s="646"/>
      <c r="K781" s="647"/>
      <c r="L781" s="758"/>
      <c r="M781" s="582"/>
      <c r="N781" s="441"/>
      <c r="O781" s="465"/>
      <c r="P781" s="776"/>
      <c r="Q781" s="442"/>
      <c r="R781" s="652"/>
      <c r="S781" s="568"/>
      <c r="T781" s="653"/>
      <c r="U781" s="652"/>
      <c r="V781" s="568"/>
      <c r="W781" s="653"/>
      <c r="X781" s="446"/>
      <c r="Y781" s="363"/>
      <c r="Z781" s="363"/>
      <c r="AA781" s="363"/>
      <c r="AB781" s="363"/>
      <c r="AC781" s="363"/>
      <c r="AD781" s="363"/>
      <c r="AE781" s="363"/>
      <c r="AF781" s="363"/>
      <c r="AG781" s="363"/>
      <c r="AH781" s="363"/>
      <c r="AI781" s="363"/>
      <c r="AJ781" s="363"/>
      <c r="AK781" s="363"/>
    </row>
    <row r="782" spans="1:37" ht="13.5" customHeight="1">
      <c r="A782" s="7"/>
      <c r="B782" s="542" t="s">
        <v>7</v>
      </c>
      <c r="C782" s="546">
        <f>C780+1</f>
        <v>40453</v>
      </c>
      <c r="D782" s="634"/>
      <c r="E782" s="634"/>
      <c r="F782" s="734"/>
      <c r="G782" s="640"/>
      <c r="H782" s="641"/>
      <c r="I782" s="757"/>
      <c r="J782" s="648"/>
      <c r="K782" s="645"/>
      <c r="L782" s="757"/>
      <c r="M782" s="584"/>
      <c r="N782" s="437"/>
      <c r="O782" s="464"/>
      <c r="P782" s="777"/>
      <c r="Q782" s="438"/>
      <c r="R782" s="654"/>
      <c r="S782" s="655"/>
      <c r="T782" s="656"/>
      <c r="U782" s="654"/>
      <c r="V782" s="655"/>
      <c r="W782" s="656"/>
      <c r="X782" s="446"/>
      <c r="Y782" s="363"/>
      <c r="Z782" s="363"/>
      <c r="AA782" s="363"/>
      <c r="AB782" s="363"/>
      <c r="AC782" s="363"/>
      <c r="AD782" s="363"/>
      <c r="AE782" s="363"/>
      <c r="AF782" s="363"/>
      <c r="AG782" s="363"/>
      <c r="AH782" s="363"/>
      <c r="AI782" s="363"/>
      <c r="AJ782" s="363"/>
      <c r="AK782" s="363"/>
    </row>
    <row r="783" spans="1:37" ht="13.5" customHeight="1">
      <c r="A783" s="7"/>
      <c r="B783" s="544"/>
      <c r="C783" s="547"/>
      <c r="D783" s="594"/>
      <c r="E783" s="594"/>
      <c r="F783" s="731"/>
      <c r="G783" s="642"/>
      <c r="H783" s="643"/>
      <c r="I783" s="758"/>
      <c r="J783" s="646"/>
      <c r="K783" s="647"/>
      <c r="L783" s="758"/>
      <c r="M783" s="582"/>
      <c r="N783" s="441"/>
      <c r="O783" s="465"/>
      <c r="P783" s="776"/>
      <c r="Q783" s="442"/>
      <c r="R783" s="657"/>
      <c r="S783" s="658"/>
      <c r="T783" s="659"/>
      <c r="U783" s="657"/>
      <c r="V783" s="658"/>
      <c r="W783" s="659"/>
      <c r="X783" s="446"/>
      <c r="Y783" s="363"/>
      <c r="Z783" s="363"/>
      <c r="AA783" s="363"/>
      <c r="AB783" s="363"/>
      <c r="AC783" s="363"/>
      <c r="AD783" s="363"/>
      <c r="AE783" s="363"/>
      <c r="AF783" s="363"/>
      <c r="AG783" s="363"/>
      <c r="AH783" s="363"/>
      <c r="AI783" s="363"/>
      <c r="AJ783" s="363"/>
      <c r="AK783" s="363"/>
    </row>
    <row r="784" spans="1:37" ht="13.5" customHeight="1">
      <c r="A784" s="5"/>
      <c r="B784" s="542" t="s">
        <v>8</v>
      </c>
      <c r="C784" s="546">
        <f>C782+1</f>
        <v>40454</v>
      </c>
      <c r="D784" s="635"/>
      <c r="E784" s="635"/>
      <c r="F784" s="735"/>
      <c r="G784" s="636"/>
      <c r="H784" s="637"/>
      <c r="I784" s="759"/>
      <c r="J784" s="644"/>
      <c r="K784" s="649"/>
      <c r="L784" s="759"/>
      <c r="M784" s="577"/>
      <c r="N784" s="437"/>
      <c r="O784" s="464"/>
      <c r="P784" s="775"/>
      <c r="Q784" s="438"/>
      <c r="R784" s="652"/>
      <c r="S784" s="568"/>
      <c r="T784" s="653"/>
      <c r="U784" s="652"/>
      <c r="V784" s="660"/>
      <c r="W784" s="653"/>
      <c r="X784" s="446"/>
      <c r="Y784" s="363"/>
      <c r="Z784" s="363"/>
      <c r="AA784" s="363"/>
      <c r="AB784" s="363"/>
      <c r="AC784" s="363"/>
      <c r="AD784" s="363"/>
      <c r="AE784" s="363"/>
      <c r="AF784" s="363"/>
      <c r="AG784" s="363"/>
      <c r="AH784" s="363"/>
      <c r="AI784" s="363"/>
      <c r="AJ784" s="363"/>
      <c r="AK784" s="363"/>
    </row>
    <row r="785" spans="1:37" ht="13.5" customHeight="1">
      <c r="A785" s="4" t="s">
        <v>32</v>
      </c>
      <c r="B785" s="542"/>
      <c r="C785" s="546"/>
      <c r="D785" s="568"/>
      <c r="E785" s="568"/>
      <c r="F785" s="736"/>
      <c r="G785" s="457"/>
      <c r="H785" s="456"/>
      <c r="I785" s="760"/>
      <c r="J785" s="650"/>
      <c r="K785" s="651"/>
      <c r="L785" s="760"/>
      <c r="M785" s="592"/>
      <c r="N785" s="458"/>
      <c r="O785" s="573"/>
      <c r="P785" s="778"/>
      <c r="Q785" s="442"/>
      <c r="R785" s="652"/>
      <c r="S785" s="568"/>
      <c r="T785" s="653"/>
      <c r="U785" s="652"/>
      <c r="V785" s="568"/>
      <c r="W785" s="653"/>
      <c r="X785" s="5"/>
      <c r="Y785" s="363"/>
      <c r="Z785" s="363"/>
      <c r="AA785" s="363"/>
      <c r="AB785" s="363"/>
      <c r="AC785" s="363"/>
      <c r="AD785" s="363"/>
      <c r="AE785" s="363"/>
      <c r="AF785" s="363"/>
      <c r="AG785" s="363"/>
      <c r="AH785" s="363"/>
      <c r="AI785" s="363"/>
      <c r="AJ785" s="363"/>
      <c r="AK785" s="363"/>
    </row>
    <row r="786" spans="1:37" ht="13.5" customHeight="1">
      <c r="A786" s="469">
        <f>+jaarplan!M52</f>
        <v>0</v>
      </c>
      <c r="B786" s="549"/>
      <c r="C786" s="550" t="s">
        <v>10</v>
      </c>
      <c r="D786" s="326">
        <f>+jaarplan!F52</f>
        <v>0</v>
      </c>
      <c r="E786" s="327"/>
      <c r="F786" s="737"/>
      <c r="G786" s="328">
        <f>+jaarplan!H52</f>
        <v>0</v>
      </c>
      <c r="H786" s="326"/>
      <c r="I786" s="756"/>
      <c r="J786" s="329">
        <f>+jaarplan!K52</f>
        <v>0</v>
      </c>
      <c r="K786" s="329"/>
      <c r="L786" s="765"/>
      <c r="M786" s="574"/>
      <c r="N786" s="330"/>
      <c r="O786" s="329"/>
      <c r="P786" s="773"/>
      <c r="Q786" s="459"/>
      <c r="R786" s="447"/>
      <c r="S786" s="448"/>
      <c r="T786" s="449"/>
      <c r="U786" s="447"/>
      <c r="V786" s="448"/>
      <c r="W786" s="449"/>
      <c r="X786" s="351">
        <f>+jaarplan!W52</f>
        <v>0</v>
      </c>
      <c r="Y786" s="351">
        <f>+jaarplan!X52</f>
        <v>0</v>
      </c>
      <c r="Z786" s="351">
        <f>+jaarplan!Y52</f>
        <v>0</v>
      </c>
      <c r="AA786" s="351">
        <f>+jaarplan!Z52</f>
        <v>0</v>
      </c>
      <c r="AB786" s="363"/>
      <c r="AC786" s="363"/>
      <c r="AD786" s="363"/>
      <c r="AE786" s="363"/>
      <c r="AF786" s="363"/>
      <c r="AG786" s="363"/>
      <c r="AH786" s="363"/>
      <c r="AI786" s="363"/>
      <c r="AJ786" s="363"/>
      <c r="AK786" s="363"/>
    </row>
    <row r="787" spans="1:37" ht="13.5" customHeight="1">
      <c r="A787" s="595">
        <f>+F787+I787+L787+P787</f>
        <v>0</v>
      </c>
      <c r="B787" s="544"/>
      <c r="C787" s="551" t="s">
        <v>30</v>
      </c>
      <c r="D787" s="334">
        <f>+SUM(D772:D785)</f>
        <v>0</v>
      </c>
      <c r="E787" s="333"/>
      <c r="F787" s="738">
        <f>+SUM(F772:F785)</f>
        <v>0</v>
      </c>
      <c r="G787" s="334">
        <f>+SUM(G772:G785)</f>
        <v>0</v>
      </c>
      <c r="H787" s="332"/>
      <c r="I787" s="596">
        <f>+SUM(I772:I785)</f>
        <v>0</v>
      </c>
      <c r="J787" s="335">
        <f>+SUM(J772:J785)</f>
        <v>0</v>
      </c>
      <c r="K787" s="572"/>
      <c r="L787" s="596">
        <f>+SUM(L772:L785)</f>
        <v>0</v>
      </c>
      <c r="M787" s="334">
        <f>SUM(M772:M785)</f>
        <v>0</v>
      </c>
      <c r="N787" s="35"/>
      <c r="O787" s="572"/>
      <c r="P787" s="774">
        <f>+SUM(P772:P785)</f>
        <v>0</v>
      </c>
      <c r="Q787" s="460"/>
      <c r="R787" s="461">
        <f aca="true" t="shared" si="47" ref="R787:W787">IF(ISERROR(AVERAGE(R772:R785)),0,AVERAGE(R772:R785))</f>
        <v>0</v>
      </c>
      <c r="S787" s="462">
        <f t="shared" si="47"/>
        <v>0</v>
      </c>
      <c r="T787" s="463">
        <f t="shared" si="47"/>
        <v>0</v>
      </c>
      <c r="U787" s="461">
        <f t="shared" si="47"/>
        <v>0</v>
      </c>
      <c r="V787" s="462">
        <f t="shared" si="47"/>
        <v>0</v>
      </c>
      <c r="W787" s="463">
        <f t="shared" si="47"/>
        <v>0</v>
      </c>
      <c r="Y787" s="363"/>
      <c r="Z787" s="363"/>
      <c r="AA787" s="363"/>
      <c r="AB787" s="363"/>
      <c r="AC787" s="363"/>
      <c r="AD787" s="363"/>
      <c r="AE787" s="363"/>
      <c r="AF787" s="363"/>
      <c r="AG787" s="363"/>
      <c r="AH787" s="363"/>
      <c r="AI787" s="363"/>
      <c r="AJ787" s="363"/>
      <c r="AK787" s="363"/>
    </row>
    <row r="788" spans="1:37" ht="13.5" customHeight="1">
      <c r="A788" s="4">
        <f>+A772+1</f>
        <v>50</v>
      </c>
      <c r="B788" s="542" t="s">
        <v>2</v>
      </c>
      <c r="C788" s="543">
        <f>C784+1</f>
        <v>40455</v>
      </c>
      <c r="D788" s="634"/>
      <c r="E788" s="634"/>
      <c r="F788" s="734"/>
      <c r="G788" s="636"/>
      <c r="H788" s="637"/>
      <c r="I788" s="757"/>
      <c r="J788" s="644"/>
      <c r="K788" s="645"/>
      <c r="L788" s="757"/>
      <c r="M788" s="577"/>
      <c r="N788" s="437"/>
      <c r="O788" s="464"/>
      <c r="P788" s="775"/>
      <c r="Q788" s="438"/>
      <c r="R788" s="347"/>
      <c r="S788" s="346"/>
      <c r="T788" s="349"/>
      <c r="U788" s="347"/>
      <c r="V788" s="346"/>
      <c r="W788" s="349"/>
      <c r="X788" s="446"/>
      <c r="Y788" s="363"/>
      <c r="Z788" s="363"/>
      <c r="AA788" s="363"/>
      <c r="AB788" s="363"/>
      <c r="AC788" s="363"/>
      <c r="AD788" s="363"/>
      <c r="AE788" s="363"/>
      <c r="AF788" s="363"/>
      <c r="AG788" s="363"/>
      <c r="AH788" s="363"/>
      <c r="AI788" s="363"/>
      <c r="AJ788" s="363"/>
      <c r="AK788" s="363"/>
    </row>
    <row r="789" spans="1:37" ht="13.5" customHeight="1">
      <c r="A789" s="4"/>
      <c r="B789" s="544"/>
      <c r="C789" s="545"/>
      <c r="D789" s="594"/>
      <c r="E789" s="594"/>
      <c r="F789" s="731"/>
      <c r="G789" s="638"/>
      <c r="H789" s="639"/>
      <c r="I789" s="758"/>
      <c r="J789" s="646"/>
      <c r="K789" s="647"/>
      <c r="L789" s="758"/>
      <c r="M789" s="582"/>
      <c r="N789" s="441"/>
      <c r="O789" s="465"/>
      <c r="P789" s="776"/>
      <c r="Q789" s="442"/>
      <c r="R789" s="652"/>
      <c r="S789" s="568"/>
      <c r="T789" s="653"/>
      <c r="U789" s="652"/>
      <c r="V789" s="568"/>
      <c r="W789" s="653"/>
      <c r="X789" s="446"/>
      <c r="Y789" s="363"/>
      <c r="Z789" s="363"/>
      <c r="AA789" s="363"/>
      <c r="AB789" s="363"/>
      <c r="AC789" s="363"/>
      <c r="AD789" s="363"/>
      <c r="AE789" s="363"/>
      <c r="AF789" s="363"/>
      <c r="AG789" s="363"/>
      <c r="AH789" s="363"/>
      <c r="AI789" s="363"/>
      <c r="AJ789" s="363"/>
      <c r="AK789" s="363"/>
    </row>
    <row r="790" spans="1:37" ht="13.5" customHeight="1">
      <c r="A790" s="5"/>
      <c r="B790" s="542" t="s">
        <v>3</v>
      </c>
      <c r="C790" s="546">
        <f>C788+1</f>
        <v>40456</v>
      </c>
      <c r="D790" s="634"/>
      <c r="E790" s="634"/>
      <c r="F790" s="734"/>
      <c r="G790" s="636"/>
      <c r="H790" s="637"/>
      <c r="I790" s="757"/>
      <c r="J790" s="648"/>
      <c r="K790" s="645"/>
      <c r="L790" s="757"/>
      <c r="M790" s="584"/>
      <c r="N790" s="437"/>
      <c r="O790" s="464"/>
      <c r="P790" s="777"/>
      <c r="Q790" s="438"/>
      <c r="R790" s="654"/>
      <c r="S790" s="655"/>
      <c r="T790" s="656"/>
      <c r="U790" s="654"/>
      <c r="V790" s="655"/>
      <c r="W790" s="656"/>
      <c r="X790" s="446"/>
      <c r="Y790" s="363"/>
      <c r="Z790" s="363"/>
      <c r="AA790" s="363"/>
      <c r="AB790" s="363"/>
      <c r="AC790" s="363"/>
      <c r="AD790" s="363"/>
      <c r="AE790" s="363"/>
      <c r="AF790" s="363"/>
      <c r="AG790" s="363"/>
      <c r="AH790" s="363"/>
      <c r="AI790" s="363"/>
      <c r="AJ790" s="363"/>
      <c r="AK790" s="363"/>
    </row>
    <row r="791" spans="1:37" ht="13.5" customHeight="1">
      <c r="A791" s="5" t="s">
        <v>31</v>
      </c>
      <c r="B791" s="544"/>
      <c r="C791" s="547"/>
      <c r="D791" s="594"/>
      <c r="E791" s="594"/>
      <c r="F791" s="731"/>
      <c r="G791" s="638"/>
      <c r="H791" s="639"/>
      <c r="I791" s="758"/>
      <c r="J791" s="646"/>
      <c r="K791" s="647"/>
      <c r="L791" s="758"/>
      <c r="M791" s="582"/>
      <c r="N791" s="441"/>
      <c r="O791" s="465"/>
      <c r="P791" s="776"/>
      <c r="Q791" s="442"/>
      <c r="R791" s="657"/>
      <c r="S791" s="658"/>
      <c r="T791" s="659"/>
      <c r="U791" s="657"/>
      <c r="V791" s="658"/>
      <c r="W791" s="659"/>
      <c r="X791" s="446"/>
      <c r="Y791" s="363"/>
      <c r="Z791" s="363"/>
      <c r="AA791" s="363"/>
      <c r="AB791" s="363"/>
      <c r="AC791" s="363"/>
      <c r="AD791" s="363"/>
      <c r="AE791" s="363"/>
      <c r="AF791" s="363"/>
      <c r="AG791" s="363"/>
      <c r="AH791" s="363"/>
      <c r="AI791" s="363"/>
      <c r="AJ791" s="363"/>
      <c r="AK791" s="363"/>
    </row>
    <row r="792" spans="1:37" ht="13.5" customHeight="1">
      <c r="A792" s="5"/>
      <c r="B792" s="542" t="s">
        <v>4</v>
      </c>
      <c r="C792" s="546">
        <f>C790+1</f>
        <v>40457</v>
      </c>
      <c r="D792" s="634"/>
      <c r="E792" s="634"/>
      <c r="F792" s="734"/>
      <c r="G792" s="636"/>
      <c r="H792" s="637"/>
      <c r="I792" s="757"/>
      <c r="J792" s="648"/>
      <c r="K792" s="645"/>
      <c r="L792" s="757"/>
      <c r="M792" s="584"/>
      <c r="N792" s="437"/>
      <c r="O792" s="464"/>
      <c r="P792" s="777"/>
      <c r="Q792" s="438"/>
      <c r="R792" s="652"/>
      <c r="S792" s="568"/>
      <c r="T792" s="653"/>
      <c r="U792" s="652"/>
      <c r="V792" s="568"/>
      <c r="W792" s="653"/>
      <c r="X792" s="446"/>
      <c r="Y792" s="363"/>
      <c r="Z792" s="363"/>
      <c r="AA792" s="363"/>
      <c r="AB792" s="363"/>
      <c r="AC792" s="363"/>
      <c r="AD792" s="363"/>
      <c r="AE792" s="363"/>
      <c r="AF792" s="363"/>
      <c r="AG792" s="363"/>
      <c r="AH792" s="363"/>
      <c r="AI792" s="363"/>
      <c r="AJ792" s="363"/>
      <c r="AK792" s="363"/>
    </row>
    <row r="793" spans="1:37" ht="13.5" customHeight="1">
      <c r="A793" s="5"/>
      <c r="B793" s="544"/>
      <c r="C793" s="547"/>
      <c r="D793" s="594"/>
      <c r="E793" s="594"/>
      <c r="F793" s="731"/>
      <c r="G793" s="638"/>
      <c r="H793" s="639"/>
      <c r="I793" s="758"/>
      <c r="J793" s="646"/>
      <c r="K793" s="647"/>
      <c r="L793" s="758"/>
      <c r="M793" s="582"/>
      <c r="N793" s="441"/>
      <c r="O793" s="465"/>
      <c r="P793" s="776"/>
      <c r="Q793" s="442"/>
      <c r="R793" s="652"/>
      <c r="S793" s="568"/>
      <c r="T793" s="653"/>
      <c r="U793" s="652"/>
      <c r="V793" s="568"/>
      <c r="W793" s="653"/>
      <c r="X793" s="446"/>
      <c r="Y793" s="363"/>
      <c r="Z793" s="363"/>
      <c r="AA793" s="363"/>
      <c r="AB793" s="363"/>
      <c r="AC793" s="363"/>
      <c r="AD793" s="363"/>
      <c r="AE793" s="363"/>
      <c r="AF793" s="363"/>
      <c r="AG793" s="363"/>
      <c r="AH793" s="363"/>
      <c r="AI793" s="363"/>
      <c r="AJ793" s="363"/>
      <c r="AK793" s="363"/>
    </row>
    <row r="794" spans="1:37" ht="13.5" customHeight="1">
      <c r="A794" s="5"/>
      <c r="B794" s="542" t="s">
        <v>5</v>
      </c>
      <c r="C794" s="546">
        <f>C792+1</f>
        <v>40458</v>
      </c>
      <c r="D794" s="634"/>
      <c r="E794" s="634"/>
      <c r="F794" s="734"/>
      <c r="G794" s="636"/>
      <c r="H794" s="637"/>
      <c r="I794" s="757"/>
      <c r="J794" s="648"/>
      <c r="K794" s="645"/>
      <c r="L794" s="757"/>
      <c r="M794" s="584"/>
      <c r="N794" s="437"/>
      <c r="O794" s="464"/>
      <c r="P794" s="777"/>
      <c r="Q794" s="438"/>
      <c r="R794" s="654"/>
      <c r="S794" s="655"/>
      <c r="T794" s="656"/>
      <c r="U794" s="654"/>
      <c r="V794" s="655"/>
      <c r="W794" s="656"/>
      <c r="X794" s="446"/>
      <c r="Y794" s="363"/>
      <c r="Z794" s="363"/>
      <c r="AA794" s="363"/>
      <c r="AB794" s="363"/>
      <c r="AC794" s="363"/>
      <c r="AD794" s="363"/>
      <c r="AE794" s="363"/>
      <c r="AF794" s="363"/>
      <c r="AG794" s="363"/>
      <c r="AH794" s="363"/>
      <c r="AI794" s="363"/>
      <c r="AJ794" s="363"/>
      <c r="AK794" s="363"/>
    </row>
    <row r="795" spans="1:37" ht="13.5" customHeight="1">
      <c r="A795" s="5">
        <f>+jaarplan!E53</f>
        <v>0</v>
      </c>
      <c r="B795" s="544"/>
      <c r="C795" s="547"/>
      <c r="D795" s="594"/>
      <c r="E795" s="594"/>
      <c r="F795" s="731"/>
      <c r="G795" s="638"/>
      <c r="H795" s="639"/>
      <c r="I795" s="758"/>
      <c r="J795" s="646"/>
      <c r="K795" s="647"/>
      <c r="L795" s="758"/>
      <c r="M795" s="582"/>
      <c r="N795" s="441"/>
      <c r="O795" s="465"/>
      <c r="P795" s="776"/>
      <c r="Q795" s="442"/>
      <c r="R795" s="657"/>
      <c r="S795" s="658"/>
      <c r="T795" s="659"/>
      <c r="U795" s="657"/>
      <c r="V795" s="658"/>
      <c r="W795" s="659"/>
      <c r="X795" s="446"/>
      <c r="Y795" s="363"/>
      <c r="Z795" s="363"/>
      <c r="AA795" s="363"/>
      <c r="AB795" s="363"/>
      <c r="AC795" s="363"/>
      <c r="AD795" s="363"/>
      <c r="AE795" s="363"/>
      <c r="AF795" s="363"/>
      <c r="AG795" s="363"/>
      <c r="AH795" s="363"/>
      <c r="AI795" s="363"/>
      <c r="AJ795" s="363"/>
      <c r="AK795" s="363"/>
    </row>
    <row r="796" spans="1:37" ht="13.5" customHeight="1">
      <c r="A796" s="5"/>
      <c r="B796" s="542" t="s">
        <v>6</v>
      </c>
      <c r="C796" s="546">
        <f>C794+1</f>
        <v>40459</v>
      </c>
      <c r="D796" s="634"/>
      <c r="E796" s="634"/>
      <c r="F796" s="734"/>
      <c r="G796" s="636"/>
      <c r="H796" s="637"/>
      <c r="I796" s="757"/>
      <c r="J796" s="648"/>
      <c r="K796" s="645"/>
      <c r="L796" s="757"/>
      <c r="M796" s="584"/>
      <c r="N796" s="437"/>
      <c r="O796" s="464"/>
      <c r="P796" s="777"/>
      <c r="Q796" s="438"/>
      <c r="R796" s="652"/>
      <c r="S796" s="568"/>
      <c r="T796" s="653"/>
      <c r="U796" s="652"/>
      <c r="V796" s="568"/>
      <c r="W796" s="653"/>
      <c r="X796" s="446"/>
      <c r="Y796" s="363"/>
      <c r="Z796" s="363"/>
      <c r="AA796" s="363"/>
      <c r="AB796" s="363"/>
      <c r="AC796" s="363"/>
      <c r="AD796" s="363"/>
      <c r="AE796" s="363"/>
      <c r="AF796" s="363"/>
      <c r="AG796" s="363"/>
      <c r="AH796" s="363"/>
      <c r="AI796" s="363"/>
      <c r="AJ796" s="363"/>
      <c r="AK796" s="363"/>
    </row>
    <row r="797" spans="1:37" ht="13.5" customHeight="1">
      <c r="A797" s="5"/>
      <c r="B797" s="544"/>
      <c r="C797" s="547"/>
      <c r="D797" s="594"/>
      <c r="E797" s="594"/>
      <c r="F797" s="731"/>
      <c r="G797" s="638"/>
      <c r="H797" s="639"/>
      <c r="I797" s="758"/>
      <c r="J797" s="646"/>
      <c r="K797" s="647"/>
      <c r="L797" s="758"/>
      <c r="M797" s="582"/>
      <c r="N797" s="441"/>
      <c r="O797" s="465"/>
      <c r="P797" s="776"/>
      <c r="Q797" s="442"/>
      <c r="R797" s="652"/>
      <c r="S797" s="568"/>
      <c r="T797" s="653"/>
      <c r="U797" s="652"/>
      <c r="V797" s="568"/>
      <c r="W797" s="653"/>
      <c r="X797" s="446"/>
      <c r="Y797" s="363"/>
      <c r="Z797" s="363"/>
      <c r="AA797" s="363"/>
      <c r="AB797" s="363"/>
      <c r="AC797" s="363"/>
      <c r="AD797" s="363"/>
      <c r="AE797" s="363"/>
      <c r="AF797" s="363"/>
      <c r="AG797" s="363"/>
      <c r="AH797" s="363"/>
      <c r="AI797" s="363"/>
      <c r="AJ797" s="363"/>
      <c r="AK797" s="363"/>
    </row>
    <row r="798" spans="1:37" ht="13.5" customHeight="1">
      <c r="A798" s="7"/>
      <c r="B798" s="542" t="s">
        <v>7</v>
      </c>
      <c r="C798" s="546">
        <f>C796+1</f>
        <v>40460</v>
      </c>
      <c r="D798" s="634"/>
      <c r="E798" s="634"/>
      <c r="F798" s="734"/>
      <c r="G798" s="640"/>
      <c r="H798" s="641"/>
      <c r="I798" s="757"/>
      <c r="J798" s="648"/>
      <c r="K798" s="645"/>
      <c r="L798" s="757"/>
      <c r="M798" s="584"/>
      <c r="N798" s="437"/>
      <c r="O798" s="464"/>
      <c r="P798" s="777"/>
      <c r="Q798" s="438"/>
      <c r="R798" s="654"/>
      <c r="S798" s="655"/>
      <c r="T798" s="656"/>
      <c r="U798" s="654"/>
      <c r="V798" s="655"/>
      <c r="W798" s="656"/>
      <c r="X798" s="446"/>
      <c r="Y798" s="363"/>
      <c r="Z798" s="363"/>
      <c r="AA798" s="363"/>
      <c r="AB798" s="363"/>
      <c r="AC798" s="363"/>
      <c r="AD798" s="363"/>
      <c r="AE798" s="363"/>
      <c r="AF798" s="363"/>
      <c r="AG798" s="363"/>
      <c r="AH798" s="363"/>
      <c r="AI798" s="363"/>
      <c r="AJ798" s="363"/>
      <c r="AK798" s="363"/>
    </row>
    <row r="799" spans="1:37" ht="13.5" customHeight="1">
      <c r="A799" s="7"/>
      <c r="B799" s="544"/>
      <c r="C799" s="547"/>
      <c r="D799" s="594"/>
      <c r="E799" s="594"/>
      <c r="F799" s="731"/>
      <c r="G799" s="642"/>
      <c r="H799" s="643"/>
      <c r="I799" s="758"/>
      <c r="J799" s="646"/>
      <c r="K799" s="647"/>
      <c r="L799" s="758"/>
      <c r="M799" s="582"/>
      <c r="N799" s="441"/>
      <c r="O799" s="465"/>
      <c r="P799" s="776"/>
      <c r="Q799" s="442"/>
      <c r="R799" s="657"/>
      <c r="S799" s="658"/>
      <c r="T799" s="659"/>
      <c r="U799" s="657"/>
      <c r="V799" s="658"/>
      <c r="W799" s="659"/>
      <c r="X799" s="446"/>
      <c r="Y799" s="363"/>
      <c r="Z799" s="363"/>
      <c r="AA799" s="363"/>
      <c r="AB799" s="363"/>
      <c r="AC799" s="363"/>
      <c r="AD799" s="363"/>
      <c r="AE799" s="363"/>
      <c r="AF799" s="363"/>
      <c r="AG799" s="363"/>
      <c r="AH799" s="363"/>
      <c r="AI799" s="363"/>
      <c r="AJ799" s="363"/>
      <c r="AK799" s="363"/>
    </row>
    <row r="800" spans="1:37" ht="13.5" customHeight="1">
      <c r="A800" s="5"/>
      <c r="B800" s="542" t="s">
        <v>8</v>
      </c>
      <c r="C800" s="546">
        <f>C798+1</f>
        <v>40461</v>
      </c>
      <c r="D800" s="635"/>
      <c r="E800" s="635"/>
      <c r="F800" s="735"/>
      <c r="G800" s="636"/>
      <c r="H800" s="637"/>
      <c r="I800" s="759"/>
      <c r="J800" s="644"/>
      <c r="K800" s="649"/>
      <c r="L800" s="759"/>
      <c r="M800" s="577"/>
      <c r="N800" s="437"/>
      <c r="O800" s="464"/>
      <c r="P800" s="775"/>
      <c r="Q800" s="438"/>
      <c r="R800" s="652"/>
      <c r="S800" s="568"/>
      <c r="T800" s="653"/>
      <c r="U800" s="652"/>
      <c r="V800" s="660"/>
      <c r="W800" s="653"/>
      <c r="X800" s="446"/>
      <c r="Y800" s="363"/>
      <c r="Z800" s="363"/>
      <c r="AA800" s="363"/>
      <c r="AB800" s="363"/>
      <c r="AC800" s="363"/>
      <c r="AD800" s="363"/>
      <c r="AE800" s="363"/>
      <c r="AF800" s="363"/>
      <c r="AG800" s="363"/>
      <c r="AH800" s="363"/>
      <c r="AI800" s="363"/>
      <c r="AJ800" s="363"/>
      <c r="AK800" s="363"/>
    </row>
    <row r="801" spans="1:37" ht="13.5" customHeight="1">
      <c r="A801" s="4" t="s">
        <v>32</v>
      </c>
      <c r="B801" s="542"/>
      <c r="C801" s="546"/>
      <c r="D801" s="568"/>
      <c r="E801" s="568"/>
      <c r="F801" s="736"/>
      <c r="G801" s="457"/>
      <c r="H801" s="456"/>
      <c r="I801" s="760"/>
      <c r="J801" s="650"/>
      <c r="K801" s="651"/>
      <c r="L801" s="760"/>
      <c r="M801" s="592"/>
      <c r="N801" s="458"/>
      <c r="O801" s="573"/>
      <c r="P801" s="778"/>
      <c r="Q801" s="442"/>
      <c r="R801" s="652"/>
      <c r="S801" s="568"/>
      <c r="T801" s="653"/>
      <c r="U801" s="652"/>
      <c r="V801" s="568"/>
      <c r="W801" s="653"/>
      <c r="X801" s="446"/>
      <c r="Y801" s="363"/>
      <c r="Z801" s="363"/>
      <c r="AA801" s="363"/>
      <c r="AB801" s="363"/>
      <c r="AC801" s="363"/>
      <c r="AD801" s="363"/>
      <c r="AE801" s="363"/>
      <c r="AF801" s="363"/>
      <c r="AG801" s="363"/>
      <c r="AH801" s="363"/>
      <c r="AI801" s="363"/>
      <c r="AJ801" s="363"/>
      <c r="AK801" s="363"/>
    </row>
    <row r="802" spans="1:37" ht="13.5" customHeight="1">
      <c r="A802" s="469">
        <f>+jaarplan!M53</f>
        <v>0</v>
      </c>
      <c r="B802" s="552"/>
      <c r="C802" s="553" t="s">
        <v>10</v>
      </c>
      <c r="D802" s="326">
        <f>+jaarplan!F53</f>
        <v>0</v>
      </c>
      <c r="E802" s="327"/>
      <c r="F802" s="737"/>
      <c r="G802" s="328">
        <f>+jaarplan!H53</f>
        <v>0</v>
      </c>
      <c r="H802" s="326"/>
      <c r="I802" s="761"/>
      <c r="J802" s="631">
        <f>+jaarplan!K53</f>
        <v>0</v>
      </c>
      <c r="K802" s="329"/>
      <c r="L802" s="761"/>
      <c r="M802" s="632"/>
      <c r="N802" s="330"/>
      <c r="O802" s="329"/>
      <c r="P802" s="779"/>
      <c r="Q802" s="459"/>
      <c r="R802" s="447"/>
      <c r="S802" s="448"/>
      <c r="T802" s="449"/>
      <c r="U802" s="447"/>
      <c r="V802" s="448"/>
      <c r="W802" s="449"/>
      <c r="X802" s="351">
        <f>+jaarplan!W53</f>
        <v>0</v>
      </c>
      <c r="Y802" s="351">
        <f>+jaarplan!X53</f>
        <v>0</v>
      </c>
      <c r="Z802" s="351">
        <f>+jaarplan!Y53</f>
        <v>0</v>
      </c>
      <c r="AA802" s="351">
        <f>+jaarplan!Z53</f>
        <v>0</v>
      </c>
      <c r="AB802" s="363"/>
      <c r="AC802" s="363"/>
      <c r="AD802" s="363"/>
      <c r="AE802" s="363"/>
      <c r="AF802" s="363"/>
      <c r="AG802" s="363"/>
      <c r="AH802" s="363"/>
      <c r="AI802" s="363"/>
      <c r="AJ802" s="363"/>
      <c r="AK802" s="363"/>
    </row>
    <row r="803" spans="1:37" ht="13.5" customHeight="1">
      <c r="A803" s="595">
        <f>+F803+I803+L803+P803</f>
        <v>0</v>
      </c>
      <c r="B803" s="544"/>
      <c r="C803" s="553" t="s">
        <v>30</v>
      </c>
      <c r="D803" s="334">
        <f>+SUM(D788:D801)</f>
        <v>0</v>
      </c>
      <c r="E803" s="333"/>
      <c r="F803" s="738">
        <f>+SUM(F788:F801)</f>
        <v>0</v>
      </c>
      <c r="G803" s="334">
        <f>+SUM(G788:G801)</f>
        <v>0</v>
      </c>
      <c r="H803" s="332"/>
      <c r="I803" s="596">
        <f>+SUM(I788:I801)</f>
        <v>0</v>
      </c>
      <c r="J803" s="335">
        <f>+SUM(J788:J801)</f>
        <v>0</v>
      </c>
      <c r="K803" s="572"/>
      <c r="L803" s="596">
        <f>+SUM(L788:L801)</f>
        <v>0</v>
      </c>
      <c r="M803" s="334">
        <f>SUM(M788:M801)</f>
        <v>0</v>
      </c>
      <c r="N803" s="35"/>
      <c r="O803" s="572"/>
      <c r="P803" s="774">
        <f>+SUM(P788:P801)</f>
        <v>0</v>
      </c>
      <c r="Q803" s="460"/>
      <c r="R803" s="461">
        <f aca="true" t="shared" si="48" ref="R803:W803">IF(ISERROR(AVERAGE(R788:R801)),0,AVERAGE(R788:R801))</f>
        <v>0</v>
      </c>
      <c r="S803" s="462">
        <f t="shared" si="48"/>
        <v>0</v>
      </c>
      <c r="T803" s="463">
        <f t="shared" si="48"/>
        <v>0</v>
      </c>
      <c r="U803" s="461">
        <f t="shared" si="48"/>
        <v>0</v>
      </c>
      <c r="V803" s="462">
        <f t="shared" si="48"/>
        <v>0</v>
      </c>
      <c r="W803" s="463">
        <f t="shared" si="48"/>
        <v>0</v>
      </c>
      <c r="X803" s="1"/>
      <c r="Y803" s="363"/>
      <c r="Z803" s="363"/>
      <c r="AA803" s="363"/>
      <c r="AB803" s="363"/>
      <c r="AC803" s="363"/>
      <c r="AD803" s="363"/>
      <c r="AE803" s="363"/>
      <c r="AF803" s="363"/>
      <c r="AG803" s="363"/>
      <c r="AH803" s="363"/>
      <c r="AI803" s="363"/>
      <c r="AJ803" s="363"/>
      <c r="AK803" s="363"/>
    </row>
    <row r="804" spans="1:37" ht="13.5" customHeight="1">
      <c r="A804" s="4">
        <f>+A788+1</f>
        <v>51</v>
      </c>
      <c r="B804" s="542" t="s">
        <v>2</v>
      </c>
      <c r="C804" s="543">
        <f>C800+1</f>
        <v>40462</v>
      </c>
      <c r="D804" s="634"/>
      <c r="E804" s="634"/>
      <c r="F804" s="734"/>
      <c r="G804" s="636"/>
      <c r="H804" s="637"/>
      <c r="I804" s="757"/>
      <c r="J804" s="644"/>
      <c r="K804" s="645"/>
      <c r="L804" s="757"/>
      <c r="M804" s="577"/>
      <c r="N804" s="437"/>
      <c r="O804" s="464"/>
      <c r="P804" s="775"/>
      <c r="Q804" s="438"/>
      <c r="R804" s="347"/>
      <c r="S804" s="346"/>
      <c r="T804" s="349"/>
      <c r="U804" s="347"/>
      <c r="V804" s="346"/>
      <c r="W804" s="349"/>
      <c r="X804" s="446"/>
      <c r="Y804" s="363"/>
      <c r="Z804" s="363"/>
      <c r="AA804" s="363"/>
      <c r="AB804" s="363"/>
      <c r="AC804" s="363"/>
      <c r="AD804" s="363"/>
      <c r="AE804" s="363"/>
      <c r="AF804" s="363"/>
      <c r="AG804" s="363"/>
      <c r="AH804" s="363"/>
      <c r="AI804" s="363"/>
      <c r="AJ804" s="363"/>
      <c r="AK804" s="363"/>
    </row>
    <row r="805" spans="1:37" ht="13.5" customHeight="1">
      <c r="A805" s="4"/>
      <c r="B805" s="544"/>
      <c r="C805" s="545"/>
      <c r="D805" s="594"/>
      <c r="E805" s="594"/>
      <c r="F805" s="731"/>
      <c r="G805" s="638"/>
      <c r="H805" s="639"/>
      <c r="I805" s="758"/>
      <c r="J805" s="646"/>
      <c r="K805" s="647"/>
      <c r="L805" s="758"/>
      <c r="M805" s="582"/>
      <c r="N805" s="441"/>
      <c r="O805" s="465"/>
      <c r="P805" s="776"/>
      <c r="Q805" s="442"/>
      <c r="R805" s="652"/>
      <c r="S805" s="568"/>
      <c r="T805" s="653"/>
      <c r="U805" s="652"/>
      <c r="V805" s="568"/>
      <c r="W805" s="653"/>
      <c r="X805" s="446"/>
      <c r="Y805" s="363"/>
      <c r="Z805" s="363"/>
      <c r="AA805" s="363"/>
      <c r="AB805" s="363"/>
      <c r="AC805" s="363"/>
      <c r="AD805" s="363"/>
      <c r="AE805" s="363"/>
      <c r="AF805" s="363"/>
      <c r="AG805" s="363"/>
      <c r="AH805" s="363"/>
      <c r="AI805" s="363"/>
      <c r="AJ805" s="363"/>
      <c r="AK805" s="363"/>
    </row>
    <row r="806" spans="1:37" ht="13.5" customHeight="1">
      <c r="A806" s="5"/>
      <c r="B806" s="542" t="s">
        <v>3</v>
      </c>
      <c r="C806" s="546">
        <f>C804+1</f>
        <v>40463</v>
      </c>
      <c r="D806" s="634"/>
      <c r="E806" s="634"/>
      <c r="F806" s="734"/>
      <c r="G806" s="636"/>
      <c r="H806" s="637"/>
      <c r="I806" s="757"/>
      <c r="J806" s="648"/>
      <c r="K806" s="645"/>
      <c r="L806" s="757"/>
      <c r="M806" s="584"/>
      <c r="N806" s="437"/>
      <c r="O806" s="464"/>
      <c r="P806" s="777"/>
      <c r="Q806" s="438"/>
      <c r="R806" s="654"/>
      <c r="S806" s="655"/>
      <c r="T806" s="656"/>
      <c r="U806" s="654"/>
      <c r="V806" s="655"/>
      <c r="W806" s="656"/>
      <c r="X806" s="446"/>
      <c r="Y806" s="363"/>
      <c r="Z806" s="363"/>
      <c r="AA806" s="363"/>
      <c r="AB806" s="363"/>
      <c r="AC806" s="363"/>
      <c r="AD806" s="363"/>
      <c r="AE806" s="363"/>
      <c r="AF806" s="363"/>
      <c r="AG806" s="363"/>
      <c r="AH806" s="363"/>
      <c r="AI806" s="363"/>
      <c r="AJ806" s="363"/>
      <c r="AK806" s="363"/>
    </row>
    <row r="807" spans="1:37" ht="13.5" customHeight="1">
      <c r="A807" s="5" t="s">
        <v>31</v>
      </c>
      <c r="B807" s="544"/>
      <c r="C807" s="547"/>
      <c r="D807" s="594"/>
      <c r="E807" s="594"/>
      <c r="F807" s="731"/>
      <c r="G807" s="638"/>
      <c r="H807" s="639"/>
      <c r="I807" s="758"/>
      <c r="J807" s="646"/>
      <c r="K807" s="647"/>
      <c r="L807" s="758"/>
      <c r="M807" s="582"/>
      <c r="N807" s="441"/>
      <c r="O807" s="465"/>
      <c r="P807" s="776"/>
      <c r="Q807" s="442"/>
      <c r="R807" s="657"/>
      <c r="S807" s="658"/>
      <c r="T807" s="659"/>
      <c r="U807" s="657"/>
      <c r="V807" s="658"/>
      <c r="W807" s="659"/>
      <c r="X807" s="446"/>
      <c r="Y807" s="363"/>
      <c r="Z807" s="363"/>
      <c r="AA807" s="363"/>
      <c r="AB807" s="363"/>
      <c r="AC807" s="363"/>
      <c r="AD807" s="363"/>
      <c r="AE807" s="363"/>
      <c r="AF807" s="363"/>
      <c r="AG807" s="363"/>
      <c r="AH807" s="363"/>
      <c r="AI807" s="363"/>
      <c r="AJ807" s="363"/>
      <c r="AK807" s="363"/>
    </row>
    <row r="808" spans="1:37" ht="13.5" customHeight="1">
      <c r="A808" s="5"/>
      <c r="B808" s="542" t="s">
        <v>4</v>
      </c>
      <c r="C808" s="546">
        <f>C806+1</f>
        <v>40464</v>
      </c>
      <c r="D808" s="634"/>
      <c r="E808" s="634"/>
      <c r="F808" s="734"/>
      <c r="G808" s="636"/>
      <c r="H808" s="637"/>
      <c r="I808" s="757"/>
      <c r="J808" s="648"/>
      <c r="K808" s="645"/>
      <c r="L808" s="757"/>
      <c r="M808" s="584"/>
      <c r="N808" s="437"/>
      <c r="O808" s="464"/>
      <c r="P808" s="777"/>
      <c r="Q808" s="438"/>
      <c r="R808" s="652"/>
      <c r="S808" s="568"/>
      <c r="T808" s="653"/>
      <c r="U808" s="652"/>
      <c r="V808" s="568"/>
      <c r="W808" s="653"/>
      <c r="X808" s="446"/>
      <c r="Y808" s="363"/>
      <c r="Z808" s="363"/>
      <c r="AA808" s="363"/>
      <c r="AB808" s="363"/>
      <c r="AC808" s="363"/>
      <c r="AD808" s="363"/>
      <c r="AE808" s="363"/>
      <c r="AF808" s="363"/>
      <c r="AG808" s="363"/>
      <c r="AH808" s="363"/>
      <c r="AI808" s="363"/>
      <c r="AJ808" s="363"/>
      <c r="AK808" s="363"/>
    </row>
    <row r="809" spans="1:37" ht="13.5" customHeight="1">
      <c r="A809" s="5"/>
      <c r="B809" s="544"/>
      <c r="C809" s="547"/>
      <c r="D809" s="594"/>
      <c r="E809" s="594"/>
      <c r="F809" s="731"/>
      <c r="G809" s="638"/>
      <c r="H809" s="639"/>
      <c r="I809" s="758"/>
      <c r="J809" s="646"/>
      <c r="K809" s="647"/>
      <c r="L809" s="758"/>
      <c r="M809" s="582"/>
      <c r="N809" s="441"/>
      <c r="O809" s="465"/>
      <c r="P809" s="776"/>
      <c r="Q809" s="442"/>
      <c r="R809" s="652"/>
      <c r="S809" s="568"/>
      <c r="T809" s="653"/>
      <c r="U809" s="652"/>
      <c r="V809" s="568"/>
      <c r="W809" s="653"/>
      <c r="X809" s="446"/>
      <c r="Y809" s="363"/>
      <c r="Z809" s="363"/>
      <c r="AA809" s="363"/>
      <c r="AB809" s="363"/>
      <c r="AC809" s="363"/>
      <c r="AD809" s="363"/>
      <c r="AE809" s="363"/>
      <c r="AF809" s="363"/>
      <c r="AG809" s="363"/>
      <c r="AH809" s="363"/>
      <c r="AI809" s="363"/>
      <c r="AJ809" s="363"/>
      <c r="AK809" s="363"/>
    </row>
    <row r="810" spans="1:37" ht="13.5" customHeight="1">
      <c r="A810" s="5"/>
      <c r="B810" s="542" t="s">
        <v>5</v>
      </c>
      <c r="C810" s="546">
        <f>C808+1</f>
        <v>40465</v>
      </c>
      <c r="D810" s="634"/>
      <c r="E810" s="634"/>
      <c r="F810" s="734"/>
      <c r="G810" s="636"/>
      <c r="H810" s="637"/>
      <c r="I810" s="757"/>
      <c r="J810" s="648"/>
      <c r="K810" s="645"/>
      <c r="L810" s="757"/>
      <c r="M810" s="584"/>
      <c r="N810" s="437"/>
      <c r="O810" s="464"/>
      <c r="P810" s="777"/>
      <c r="Q810" s="438"/>
      <c r="R810" s="654"/>
      <c r="S810" s="655"/>
      <c r="T810" s="656"/>
      <c r="U810" s="654"/>
      <c r="V810" s="655"/>
      <c r="W810" s="656"/>
      <c r="X810" s="446"/>
      <c r="Y810" s="363"/>
      <c r="Z810" s="363"/>
      <c r="AA810" s="363"/>
      <c r="AB810" s="363"/>
      <c r="AC810" s="363"/>
      <c r="AD810" s="363"/>
      <c r="AE810" s="363"/>
      <c r="AF810" s="363"/>
      <c r="AG810" s="363"/>
      <c r="AH810" s="363"/>
      <c r="AI810" s="363"/>
      <c r="AJ810" s="363"/>
      <c r="AK810" s="363"/>
    </row>
    <row r="811" spans="1:37" ht="13.5" customHeight="1">
      <c r="A811" s="5">
        <f>+jaarplan!E54</f>
        <v>0</v>
      </c>
      <c r="B811" s="544"/>
      <c r="C811" s="547"/>
      <c r="D811" s="594"/>
      <c r="E811" s="594"/>
      <c r="F811" s="731"/>
      <c r="G811" s="638"/>
      <c r="H811" s="639"/>
      <c r="I811" s="758"/>
      <c r="J811" s="646"/>
      <c r="K811" s="647"/>
      <c r="L811" s="758"/>
      <c r="M811" s="582"/>
      <c r="N811" s="441"/>
      <c r="O811" s="465"/>
      <c r="P811" s="776"/>
      <c r="Q811" s="442"/>
      <c r="R811" s="657"/>
      <c r="S811" s="658"/>
      <c r="T811" s="659"/>
      <c r="U811" s="657"/>
      <c r="V811" s="658"/>
      <c r="W811" s="659"/>
      <c r="X811" s="446"/>
      <c r="Y811" s="363"/>
      <c r="Z811" s="363"/>
      <c r="AA811" s="363"/>
      <c r="AB811" s="363"/>
      <c r="AC811" s="363"/>
      <c r="AD811" s="363"/>
      <c r="AE811" s="363"/>
      <c r="AF811" s="363"/>
      <c r="AG811" s="363"/>
      <c r="AH811" s="363"/>
      <c r="AI811" s="363"/>
      <c r="AJ811" s="363"/>
      <c r="AK811" s="363"/>
    </row>
    <row r="812" spans="1:37" ht="13.5" customHeight="1">
      <c r="A812" s="5"/>
      <c r="B812" s="542" t="s">
        <v>6</v>
      </c>
      <c r="C812" s="546">
        <f>C810+1</f>
        <v>40466</v>
      </c>
      <c r="D812" s="634"/>
      <c r="E812" s="634"/>
      <c r="F812" s="734"/>
      <c r="G812" s="636"/>
      <c r="H812" s="637"/>
      <c r="I812" s="757"/>
      <c r="J812" s="648"/>
      <c r="K812" s="645"/>
      <c r="L812" s="757"/>
      <c r="M812" s="584"/>
      <c r="N812" s="437"/>
      <c r="O812" s="464"/>
      <c r="P812" s="777"/>
      <c r="Q812" s="438"/>
      <c r="R812" s="652"/>
      <c r="S812" s="568"/>
      <c r="T812" s="653"/>
      <c r="U812" s="652"/>
      <c r="V812" s="568"/>
      <c r="W812" s="653"/>
      <c r="X812" s="446"/>
      <c r="Y812" s="363"/>
      <c r="Z812" s="363"/>
      <c r="AA812" s="363"/>
      <c r="AB812" s="363"/>
      <c r="AC812" s="363"/>
      <c r="AD812" s="363"/>
      <c r="AE812" s="363"/>
      <c r="AF812" s="363"/>
      <c r="AG812" s="363"/>
      <c r="AH812" s="363"/>
      <c r="AI812" s="363"/>
      <c r="AJ812" s="363"/>
      <c r="AK812" s="363"/>
    </row>
    <row r="813" spans="1:37" ht="13.5" customHeight="1">
      <c r="A813" s="5"/>
      <c r="B813" s="544"/>
      <c r="C813" s="547"/>
      <c r="D813" s="594"/>
      <c r="E813" s="594"/>
      <c r="F813" s="731"/>
      <c r="G813" s="638"/>
      <c r="H813" s="639"/>
      <c r="I813" s="758"/>
      <c r="J813" s="646"/>
      <c r="K813" s="647"/>
      <c r="L813" s="758"/>
      <c r="M813" s="582"/>
      <c r="N813" s="441"/>
      <c r="O813" s="465"/>
      <c r="P813" s="776"/>
      <c r="Q813" s="442"/>
      <c r="R813" s="652"/>
      <c r="S813" s="568"/>
      <c r="T813" s="653"/>
      <c r="U813" s="652"/>
      <c r="V813" s="568"/>
      <c r="W813" s="653"/>
      <c r="X813" s="446"/>
      <c r="Y813" s="363"/>
      <c r="Z813" s="363"/>
      <c r="AA813" s="363"/>
      <c r="AB813" s="363"/>
      <c r="AC813" s="363"/>
      <c r="AD813" s="363"/>
      <c r="AE813" s="363"/>
      <c r="AF813" s="363"/>
      <c r="AG813" s="363"/>
      <c r="AH813" s="363"/>
      <c r="AI813" s="363"/>
      <c r="AJ813" s="363"/>
      <c r="AK813" s="363"/>
    </row>
    <row r="814" spans="1:37" ht="13.5" customHeight="1">
      <c r="A814" s="7"/>
      <c r="B814" s="542" t="s">
        <v>7</v>
      </c>
      <c r="C814" s="546">
        <f>C812+1</f>
        <v>40467</v>
      </c>
      <c r="D814" s="634"/>
      <c r="E814" s="634"/>
      <c r="F814" s="734"/>
      <c r="G814" s="640"/>
      <c r="H814" s="641"/>
      <c r="I814" s="757"/>
      <c r="J814" s="648"/>
      <c r="K814" s="645"/>
      <c r="L814" s="757"/>
      <c r="M814" s="584"/>
      <c r="N814" s="437"/>
      <c r="O814" s="464"/>
      <c r="P814" s="777"/>
      <c r="Q814" s="438"/>
      <c r="R814" s="654"/>
      <c r="S814" s="655"/>
      <c r="T814" s="656"/>
      <c r="U814" s="654"/>
      <c r="V814" s="655"/>
      <c r="W814" s="656"/>
      <c r="X814" s="446"/>
      <c r="Y814" s="363"/>
      <c r="Z814" s="363"/>
      <c r="AA814" s="363"/>
      <c r="AB814" s="363"/>
      <c r="AC814" s="363"/>
      <c r="AD814" s="363"/>
      <c r="AE814" s="363"/>
      <c r="AF814" s="363"/>
      <c r="AG814" s="363"/>
      <c r="AH814" s="363"/>
      <c r="AI814" s="363"/>
      <c r="AJ814" s="363"/>
      <c r="AK814" s="363"/>
    </row>
    <row r="815" spans="1:37" ht="13.5" customHeight="1">
      <c r="A815" s="7"/>
      <c r="B815" s="544"/>
      <c r="C815" s="547"/>
      <c r="D815" s="594"/>
      <c r="E815" s="594"/>
      <c r="F815" s="731"/>
      <c r="G815" s="642"/>
      <c r="H815" s="643"/>
      <c r="I815" s="758"/>
      <c r="J815" s="646"/>
      <c r="K815" s="647"/>
      <c r="L815" s="758"/>
      <c r="M815" s="582"/>
      <c r="N815" s="441"/>
      <c r="O815" s="465"/>
      <c r="P815" s="776"/>
      <c r="Q815" s="442"/>
      <c r="R815" s="657"/>
      <c r="S815" s="658"/>
      <c r="T815" s="659"/>
      <c r="U815" s="657"/>
      <c r="V815" s="658"/>
      <c r="W815" s="659"/>
      <c r="X815" s="446"/>
      <c r="Y815" s="363"/>
      <c r="Z815" s="363"/>
      <c r="AA815" s="363"/>
      <c r="AB815" s="363"/>
      <c r="AC815" s="363"/>
      <c r="AD815" s="363"/>
      <c r="AE815" s="363"/>
      <c r="AF815" s="363"/>
      <c r="AG815" s="363"/>
      <c r="AH815" s="363"/>
      <c r="AI815" s="363"/>
      <c r="AJ815" s="363"/>
      <c r="AK815" s="363"/>
    </row>
    <row r="816" spans="1:37" ht="13.5" customHeight="1">
      <c r="A816" s="5"/>
      <c r="B816" s="542" t="s">
        <v>8</v>
      </c>
      <c r="C816" s="546">
        <f>C814+1</f>
        <v>40468</v>
      </c>
      <c r="D816" s="635"/>
      <c r="E816" s="635"/>
      <c r="F816" s="735"/>
      <c r="G816" s="636"/>
      <c r="H816" s="637"/>
      <c r="I816" s="759"/>
      <c r="J816" s="644"/>
      <c r="K816" s="649"/>
      <c r="L816" s="759"/>
      <c r="M816" s="577"/>
      <c r="N816" s="437"/>
      <c r="O816" s="464"/>
      <c r="P816" s="775"/>
      <c r="Q816" s="438"/>
      <c r="R816" s="652"/>
      <c r="S816" s="568"/>
      <c r="T816" s="653"/>
      <c r="U816" s="652"/>
      <c r="V816" s="660"/>
      <c r="W816" s="653"/>
      <c r="X816" s="446"/>
      <c r="Y816" s="363"/>
      <c r="Z816" s="363"/>
      <c r="AA816" s="363"/>
      <c r="AB816" s="363"/>
      <c r="AC816" s="363"/>
      <c r="AD816" s="363"/>
      <c r="AE816" s="363"/>
      <c r="AF816" s="363"/>
      <c r="AG816" s="363"/>
      <c r="AH816" s="363"/>
      <c r="AI816" s="363"/>
      <c r="AJ816" s="363"/>
      <c r="AK816" s="363"/>
    </row>
    <row r="817" spans="1:37" ht="13.5" customHeight="1">
      <c r="A817" s="4" t="s">
        <v>32</v>
      </c>
      <c r="B817" s="542"/>
      <c r="C817" s="546"/>
      <c r="D817" s="568"/>
      <c r="E817" s="568"/>
      <c r="F817" s="736"/>
      <c r="G817" s="457"/>
      <c r="H817" s="456"/>
      <c r="I817" s="760"/>
      <c r="J817" s="650"/>
      <c r="K817" s="651"/>
      <c r="L817" s="760"/>
      <c r="M817" s="592"/>
      <c r="N817" s="458"/>
      <c r="O817" s="573"/>
      <c r="P817" s="778"/>
      <c r="Q817" s="442"/>
      <c r="R817" s="652"/>
      <c r="S817" s="568"/>
      <c r="T817" s="653"/>
      <c r="U817" s="652"/>
      <c r="V817" s="568"/>
      <c r="W817" s="653"/>
      <c r="X817" s="446"/>
      <c r="Y817" s="363"/>
      <c r="Z817" s="363"/>
      <c r="AA817" s="363"/>
      <c r="AB817" s="363"/>
      <c r="AC817" s="363"/>
      <c r="AD817" s="363"/>
      <c r="AE817" s="363"/>
      <c r="AF817" s="363"/>
      <c r="AG817" s="363"/>
      <c r="AH817" s="363"/>
      <c r="AI817" s="363"/>
      <c r="AJ817" s="363"/>
      <c r="AK817" s="363"/>
    </row>
    <row r="818" spans="1:37" ht="13.5" customHeight="1">
      <c r="A818" s="469">
        <f>+jaarplan!M54</f>
        <v>0</v>
      </c>
      <c r="B818" s="552"/>
      <c r="C818" s="553" t="s">
        <v>10</v>
      </c>
      <c r="D818" s="326">
        <f>+jaarplan!F54</f>
        <v>0</v>
      </c>
      <c r="E818" s="327"/>
      <c r="F818" s="737"/>
      <c r="G818" s="328">
        <f>+jaarplan!H54</f>
        <v>0</v>
      </c>
      <c r="H818" s="326"/>
      <c r="I818" s="761"/>
      <c r="J818" s="631">
        <f>+jaarplan!K54</f>
        <v>0</v>
      </c>
      <c r="K818" s="329"/>
      <c r="L818" s="761"/>
      <c r="M818" s="632"/>
      <c r="N818" s="330"/>
      <c r="O818" s="329"/>
      <c r="P818" s="779"/>
      <c r="Q818" s="459"/>
      <c r="R818" s="447"/>
      <c r="S818" s="448"/>
      <c r="T818" s="449"/>
      <c r="U818" s="447"/>
      <c r="V818" s="448"/>
      <c r="W818" s="449"/>
      <c r="X818" s="351">
        <f>+jaarplan!W54</f>
        <v>0</v>
      </c>
      <c r="Y818" s="351">
        <f>+jaarplan!X54</f>
        <v>0</v>
      </c>
      <c r="Z818" s="351">
        <f>+jaarplan!Y54</f>
        <v>0</v>
      </c>
      <c r="AA818" s="351">
        <f>+jaarplan!Z54</f>
        <v>0</v>
      </c>
      <c r="AB818" s="363"/>
      <c r="AC818" s="363"/>
      <c r="AD818" s="363"/>
      <c r="AE818" s="363"/>
      <c r="AF818" s="363"/>
      <c r="AG818" s="363"/>
      <c r="AH818" s="363"/>
      <c r="AI818" s="363"/>
      <c r="AJ818" s="363"/>
      <c r="AK818" s="363"/>
    </row>
    <row r="819" spans="1:37" ht="13.5" customHeight="1">
      <c r="A819" s="595">
        <f>+F819+I819+L819+P819</f>
        <v>0</v>
      </c>
      <c r="B819" s="544"/>
      <c r="C819" s="553" t="s">
        <v>30</v>
      </c>
      <c r="D819" s="334">
        <f>+SUM(D804:D817)</f>
        <v>0</v>
      </c>
      <c r="E819" s="333"/>
      <c r="F819" s="738">
        <f>+SUM(F804:F817)</f>
        <v>0</v>
      </c>
      <c r="G819" s="334">
        <f>+SUM(G804:G817)</f>
        <v>0</v>
      </c>
      <c r="H819" s="332"/>
      <c r="I819" s="596">
        <f>+SUM(I804:I817)</f>
        <v>0</v>
      </c>
      <c r="J819" s="335">
        <f>+SUM(J804:J817)</f>
        <v>0</v>
      </c>
      <c r="K819" s="572"/>
      <c r="L819" s="596">
        <f>+SUM(L804:L817)</f>
        <v>0</v>
      </c>
      <c r="M819" s="334">
        <f>SUM(M804:M817)</f>
        <v>0</v>
      </c>
      <c r="N819" s="35"/>
      <c r="O819" s="572"/>
      <c r="P819" s="774">
        <f>+SUM(P804:P817)</f>
        <v>0</v>
      </c>
      <c r="Q819" s="460"/>
      <c r="R819" s="461">
        <f aca="true" t="shared" si="49" ref="R819:W819">IF(ISERROR(AVERAGE(R804:R817)),0,AVERAGE(R804:R817))</f>
        <v>0</v>
      </c>
      <c r="S819" s="462">
        <f t="shared" si="49"/>
        <v>0</v>
      </c>
      <c r="T819" s="463">
        <f t="shared" si="49"/>
        <v>0</v>
      </c>
      <c r="U819" s="461">
        <f t="shared" si="49"/>
        <v>0</v>
      </c>
      <c r="V819" s="462">
        <f t="shared" si="49"/>
        <v>0</v>
      </c>
      <c r="W819" s="463">
        <f t="shared" si="49"/>
        <v>0</v>
      </c>
      <c r="X819" s="1"/>
      <c r="Y819" s="363"/>
      <c r="Z819" s="363"/>
      <c r="AA819" s="363"/>
      <c r="AB819" s="363"/>
      <c r="AC819" s="363"/>
      <c r="AD819" s="363"/>
      <c r="AE819" s="363"/>
      <c r="AF819" s="363"/>
      <c r="AG819" s="363"/>
      <c r="AH819" s="363"/>
      <c r="AI819" s="363"/>
      <c r="AJ819" s="363"/>
      <c r="AK819" s="363"/>
    </row>
    <row r="820" spans="1:37" ht="13.5" customHeight="1">
      <c r="A820" s="4">
        <f>+A804+1</f>
        <v>52</v>
      </c>
      <c r="B820" s="542" t="s">
        <v>2</v>
      </c>
      <c r="C820" s="543">
        <f>C816+1</f>
        <v>40469</v>
      </c>
      <c r="D820" s="634"/>
      <c r="E820" s="634"/>
      <c r="F820" s="734"/>
      <c r="G820" s="636"/>
      <c r="H820" s="637"/>
      <c r="I820" s="757"/>
      <c r="J820" s="644"/>
      <c r="K820" s="645"/>
      <c r="L820" s="757"/>
      <c r="M820" s="577"/>
      <c r="N820" s="437"/>
      <c r="O820" s="464"/>
      <c r="P820" s="775"/>
      <c r="Q820" s="438"/>
      <c r="R820" s="347"/>
      <c r="S820" s="346"/>
      <c r="T820" s="349"/>
      <c r="U820" s="347"/>
      <c r="V820" s="346"/>
      <c r="W820" s="349"/>
      <c r="Y820" s="363"/>
      <c r="Z820" s="363"/>
      <c r="AA820" s="363"/>
      <c r="AB820" s="363"/>
      <c r="AC820" s="363"/>
      <c r="AD820" s="363"/>
      <c r="AE820" s="363"/>
      <c r="AF820" s="363"/>
      <c r="AG820" s="363"/>
      <c r="AH820" s="363"/>
      <c r="AI820" s="363"/>
      <c r="AJ820" s="363"/>
      <c r="AK820" s="363"/>
    </row>
    <row r="821" spans="1:37" ht="13.5" customHeight="1">
      <c r="A821" s="4"/>
      <c r="B821" s="544"/>
      <c r="C821" s="545"/>
      <c r="D821" s="594"/>
      <c r="E821" s="594"/>
      <c r="F821" s="731"/>
      <c r="G821" s="638"/>
      <c r="H821" s="639"/>
      <c r="I821" s="758"/>
      <c r="J821" s="646"/>
      <c r="K821" s="647"/>
      <c r="L821" s="758"/>
      <c r="M821" s="582"/>
      <c r="N821" s="441"/>
      <c r="O821" s="465"/>
      <c r="P821" s="776"/>
      <c r="Q821" s="442"/>
      <c r="R821" s="652"/>
      <c r="S821" s="568"/>
      <c r="T821" s="653"/>
      <c r="U821" s="652"/>
      <c r="V821" s="568"/>
      <c r="W821" s="653"/>
      <c r="Y821" s="363"/>
      <c r="Z821" s="363"/>
      <c r="AA821" s="363"/>
      <c r="AB821" s="363"/>
      <c r="AC821" s="363"/>
      <c r="AD821" s="363"/>
      <c r="AE821" s="363"/>
      <c r="AF821" s="363"/>
      <c r="AG821" s="363"/>
      <c r="AH821" s="363"/>
      <c r="AI821" s="363"/>
      <c r="AJ821" s="363"/>
      <c r="AK821" s="363"/>
    </row>
    <row r="822" spans="1:37" ht="13.5" customHeight="1">
      <c r="A822" s="5"/>
      <c r="B822" s="542" t="s">
        <v>3</v>
      </c>
      <c r="C822" s="546">
        <f>C820+1</f>
        <v>40470</v>
      </c>
      <c r="D822" s="634"/>
      <c r="E822" s="634"/>
      <c r="F822" s="734"/>
      <c r="G822" s="636"/>
      <c r="H822" s="637"/>
      <c r="I822" s="757"/>
      <c r="J822" s="648"/>
      <c r="K822" s="645"/>
      <c r="L822" s="757"/>
      <c r="M822" s="584"/>
      <c r="N822" s="437"/>
      <c r="O822" s="464"/>
      <c r="P822" s="777"/>
      <c r="Q822" s="438"/>
      <c r="R822" s="654"/>
      <c r="S822" s="655"/>
      <c r="T822" s="656"/>
      <c r="U822" s="654"/>
      <c r="V822" s="655"/>
      <c r="W822" s="656"/>
      <c r="Y822" s="363"/>
      <c r="Z822" s="363"/>
      <c r="AA822" s="363"/>
      <c r="AB822" s="363"/>
      <c r="AC822" s="363"/>
      <c r="AD822" s="363"/>
      <c r="AE822" s="363"/>
      <c r="AF822" s="363"/>
      <c r="AG822" s="363"/>
      <c r="AH822" s="363"/>
      <c r="AI822" s="363"/>
      <c r="AJ822" s="363"/>
      <c r="AK822" s="363"/>
    </row>
    <row r="823" spans="1:37" ht="13.5" customHeight="1">
      <c r="A823" s="5" t="s">
        <v>31</v>
      </c>
      <c r="B823" s="544"/>
      <c r="C823" s="547"/>
      <c r="D823" s="594"/>
      <c r="E823" s="594"/>
      <c r="F823" s="731"/>
      <c r="G823" s="638"/>
      <c r="H823" s="639"/>
      <c r="I823" s="758"/>
      <c r="J823" s="646"/>
      <c r="K823" s="647"/>
      <c r="L823" s="758"/>
      <c r="M823" s="582"/>
      <c r="N823" s="441"/>
      <c r="O823" s="465"/>
      <c r="P823" s="776"/>
      <c r="Q823" s="442"/>
      <c r="R823" s="657"/>
      <c r="S823" s="658"/>
      <c r="T823" s="659"/>
      <c r="U823" s="657"/>
      <c r="V823" s="658"/>
      <c r="W823" s="659"/>
      <c r="Y823" s="363"/>
      <c r="Z823" s="363"/>
      <c r="AA823" s="363"/>
      <c r="AB823" s="363"/>
      <c r="AC823" s="363"/>
      <c r="AD823" s="363"/>
      <c r="AE823" s="363"/>
      <c r="AF823" s="363"/>
      <c r="AG823" s="363"/>
      <c r="AH823" s="363"/>
      <c r="AI823" s="363"/>
      <c r="AJ823" s="363"/>
      <c r="AK823" s="363"/>
    </row>
    <row r="824" spans="1:37" ht="13.5" customHeight="1">
      <c r="A824" s="5"/>
      <c r="B824" s="542" t="s">
        <v>4</v>
      </c>
      <c r="C824" s="546">
        <f>C822+1</f>
        <v>40471</v>
      </c>
      <c r="D824" s="634"/>
      <c r="E824" s="634"/>
      <c r="F824" s="734"/>
      <c r="G824" s="636"/>
      <c r="H824" s="637"/>
      <c r="I824" s="757"/>
      <c r="J824" s="648"/>
      <c r="K824" s="645"/>
      <c r="L824" s="757"/>
      <c r="M824" s="584"/>
      <c r="N824" s="437"/>
      <c r="O824" s="464"/>
      <c r="P824" s="777"/>
      <c r="Q824" s="438"/>
      <c r="R824" s="652"/>
      <c r="S824" s="568"/>
      <c r="T824" s="653"/>
      <c r="U824" s="652"/>
      <c r="V824" s="568"/>
      <c r="W824" s="653"/>
      <c r="Y824" s="363"/>
      <c r="Z824" s="363"/>
      <c r="AA824" s="363"/>
      <c r="AB824" s="363"/>
      <c r="AC824" s="363"/>
      <c r="AD824" s="363"/>
      <c r="AE824" s="363"/>
      <c r="AF824" s="363"/>
      <c r="AG824" s="363"/>
      <c r="AH824" s="363"/>
      <c r="AI824" s="363"/>
      <c r="AJ824" s="363"/>
      <c r="AK824" s="363"/>
    </row>
    <row r="825" spans="1:37" ht="13.5" customHeight="1">
      <c r="A825" s="5"/>
      <c r="B825" s="544"/>
      <c r="C825" s="547"/>
      <c r="D825" s="594"/>
      <c r="E825" s="594"/>
      <c r="F825" s="731"/>
      <c r="G825" s="638"/>
      <c r="H825" s="639"/>
      <c r="I825" s="758"/>
      <c r="J825" s="646"/>
      <c r="K825" s="647"/>
      <c r="L825" s="758"/>
      <c r="M825" s="582"/>
      <c r="N825" s="441"/>
      <c r="O825" s="465"/>
      <c r="P825" s="776"/>
      <c r="Q825" s="442"/>
      <c r="R825" s="652"/>
      <c r="S825" s="568"/>
      <c r="T825" s="653"/>
      <c r="U825" s="652"/>
      <c r="V825" s="568"/>
      <c r="W825" s="653"/>
      <c r="Y825" s="363"/>
      <c r="Z825" s="363"/>
      <c r="AA825" s="363"/>
      <c r="AB825" s="363"/>
      <c r="AC825" s="363"/>
      <c r="AD825" s="363"/>
      <c r="AE825" s="363"/>
      <c r="AF825" s="363"/>
      <c r="AG825" s="363"/>
      <c r="AH825" s="363"/>
      <c r="AI825" s="363"/>
      <c r="AJ825" s="363"/>
      <c r="AK825" s="363"/>
    </row>
    <row r="826" spans="1:37" ht="13.5" customHeight="1">
      <c r="A826" s="5"/>
      <c r="B826" s="542" t="s">
        <v>5</v>
      </c>
      <c r="C826" s="546">
        <f>C824+1</f>
        <v>40472</v>
      </c>
      <c r="D826" s="634"/>
      <c r="E826" s="634"/>
      <c r="F826" s="734"/>
      <c r="G826" s="636"/>
      <c r="H826" s="637"/>
      <c r="I826" s="757"/>
      <c r="J826" s="648"/>
      <c r="K826" s="645"/>
      <c r="L826" s="757"/>
      <c r="M826" s="584"/>
      <c r="N826" s="437"/>
      <c r="O826" s="464"/>
      <c r="P826" s="777"/>
      <c r="Q826" s="438"/>
      <c r="R826" s="654"/>
      <c r="S826" s="655"/>
      <c r="T826" s="656"/>
      <c r="U826" s="654"/>
      <c r="V826" s="655"/>
      <c r="W826" s="656"/>
      <c r="Y826" s="363"/>
      <c r="Z826" s="363"/>
      <c r="AA826" s="363"/>
      <c r="AB826" s="363"/>
      <c r="AC826" s="363"/>
      <c r="AD826" s="363"/>
      <c r="AE826" s="363"/>
      <c r="AF826" s="363"/>
      <c r="AG826" s="363"/>
      <c r="AH826" s="363"/>
      <c r="AI826" s="363"/>
      <c r="AJ826" s="363"/>
      <c r="AK826" s="363"/>
    </row>
    <row r="827" spans="1:23" ht="13.5" customHeight="1">
      <c r="A827" s="5">
        <f>+jaarplan!E55</f>
        <v>0</v>
      </c>
      <c r="B827" s="544"/>
      <c r="C827" s="547"/>
      <c r="D827" s="594"/>
      <c r="E827" s="594"/>
      <c r="F827" s="731"/>
      <c r="G827" s="638"/>
      <c r="H827" s="639"/>
      <c r="I827" s="758"/>
      <c r="J827" s="646"/>
      <c r="K827" s="647"/>
      <c r="L827" s="758"/>
      <c r="M827" s="582"/>
      <c r="N827" s="441"/>
      <c r="O827" s="465"/>
      <c r="P827" s="776"/>
      <c r="Q827" s="442"/>
      <c r="R827" s="657"/>
      <c r="S827" s="658"/>
      <c r="T827" s="659"/>
      <c r="U827" s="657"/>
      <c r="V827" s="658"/>
      <c r="W827" s="659"/>
    </row>
    <row r="828" spans="1:23" ht="13.5" customHeight="1">
      <c r="A828" s="5"/>
      <c r="B828" s="542" t="s">
        <v>6</v>
      </c>
      <c r="C828" s="546">
        <f>C826+1</f>
        <v>40473</v>
      </c>
      <c r="D828" s="634"/>
      <c r="E828" s="634"/>
      <c r="F828" s="734"/>
      <c r="G828" s="636"/>
      <c r="H828" s="637"/>
      <c r="I828" s="757"/>
      <c r="J828" s="648"/>
      <c r="K828" s="645"/>
      <c r="L828" s="757"/>
      <c r="M828" s="584"/>
      <c r="N828" s="437"/>
      <c r="O828" s="464"/>
      <c r="P828" s="777"/>
      <c r="Q828" s="438"/>
      <c r="R828" s="652"/>
      <c r="S828" s="568"/>
      <c r="T828" s="653"/>
      <c r="U828" s="652"/>
      <c r="V828" s="568"/>
      <c r="W828" s="653"/>
    </row>
    <row r="829" spans="1:23" ht="13.5" customHeight="1">
      <c r="A829" s="5"/>
      <c r="B829" s="544"/>
      <c r="C829" s="547"/>
      <c r="D829" s="594"/>
      <c r="E829" s="594"/>
      <c r="F829" s="731"/>
      <c r="G829" s="638"/>
      <c r="H829" s="639"/>
      <c r="I829" s="758"/>
      <c r="J829" s="646"/>
      <c r="K829" s="647"/>
      <c r="L829" s="758"/>
      <c r="M829" s="582"/>
      <c r="N829" s="441"/>
      <c r="O829" s="465"/>
      <c r="P829" s="776"/>
      <c r="Q829" s="442"/>
      <c r="R829" s="652"/>
      <c r="S829" s="568"/>
      <c r="T829" s="653"/>
      <c r="U829" s="652"/>
      <c r="V829" s="568"/>
      <c r="W829" s="653"/>
    </row>
    <row r="830" spans="1:23" ht="13.5" customHeight="1">
      <c r="A830" s="7"/>
      <c r="B830" s="542" t="s">
        <v>7</v>
      </c>
      <c r="C830" s="546">
        <f>C828+1</f>
        <v>40474</v>
      </c>
      <c r="D830" s="634"/>
      <c r="E830" s="634"/>
      <c r="F830" s="734"/>
      <c r="G830" s="640"/>
      <c r="H830" s="641"/>
      <c r="I830" s="757"/>
      <c r="J830" s="648"/>
      <c r="K830" s="645"/>
      <c r="L830" s="757"/>
      <c r="M830" s="584"/>
      <c r="N830" s="437"/>
      <c r="O830" s="464"/>
      <c r="P830" s="777"/>
      <c r="Q830" s="438"/>
      <c r="R830" s="654"/>
      <c r="S830" s="655"/>
      <c r="T830" s="656"/>
      <c r="U830" s="654"/>
      <c r="V830" s="655"/>
      <c r="W830" s="656"/>
    </row>
    <row r="831" spans="1:23" ht="13.5" customHeight="1">
      <c r="A831" s="7"/>
      <c r="B831" s="544"/>
      <c r="C831" s="547"/>
      <c r="D831" s="594"/>
      <c r="E831" s="594"/>
      <c r="F831" s="731"/>
      <c r="G831" s="642"/>
      <c r="H831" s="643"/>
      <c r="I831" s="758"/>
      <c r="J831" s="646"/>
      <c r="K831" s="647"/>
      <c r="L831" s="758"/>
      <c r="M831" s="582"/>
      <c r="N831" s="441"/>
      <c r="O831" s="465"/>
      <c r="P831" s="776"/>
      <c r="Q831" s="442"/>
      <c r="R831" s="657"/>
      <c r="S831" s="658"/>
      <c r="T831" s="659"/>
      <c r="U831" s="657"/>
      <c r="V831" s="658"/>
      <c r="W831" s="659"/>
    </row>
    <row r="832" spans="1:23" ht="13.5" customHeight="1">
      <c r="A832" s="5"/>
      <c r="B832" s="542" t="s">
        <v>8</v>
      </c>
      <c r="C832" s="546">
        <f>C830+1</f>
        <v>40475</v>
      </c>
      <c r="D832" s="635"/>
      <c r="E832" s="635"/>
      <c r="F832" s="735"/>
      <c r="G832" s="636"/>
      <c r="H832" s="637"/>
      <c r="I832" s="759"/>
      <c r="J832" s="644"/>
      <c r="K832" s="649"/>
      <c r="L832" s="759"/>
      <c r="M832" s="577"/>
      <c r="N832" s="437"/>
      <c r="O832" s="464"/>
      <c r="P832" s="775"/>
      <c r="Q832" s="438"/>
      <c r="R832" s="652"/>
      <c r="S832" s="568"/>
      <c r="T832" s="653"/>
      <c r="U832" s="652"/>
      <c r="V832" s="660"/>
      <c r="W832" s="653"/>
    </row>
    <row r="833" spans="1:23" ht="13.5" customHeight="1">
      <c r="A833" s="4" t="s">
        <v>32</v>
      </c>
      <c r="B833" s="542"/>
      <c r="C833" s="546"/>
      <c r="D833" s="568"/>
      <c r="E833" s="568"/>
      <c r="F833" s="736"/>
      <c r="G833" s="457"/>
      <c r="H833" s="456"/>
      <c r="I833" s="760"/>
      <c r="J833" s="650"/>
      <c r="K833" s="651"/>
      <c r="L833" s="760"/>
      <c r="M833" s="592"/>
      <c r="N833" s="458"/>
      <c r="O833" s="573"/>
      <c r="P833" s="778"/>
      <c r="Q833" s="442"/>
      <c r="R833" s="652"/>
      <c r="S833" s="568"/>
      <c r="T833" s="653"/>
      <c r="U833" s="652"/>
      <c r="V833" s="568"/>
      <c r="W833" s="653"/>
    </row>
    <row r="834" spans="1:27" ht="13.5" customHeight="1">
      <c r="A834" s="469">
        <f>+jaarplan!M55</f>
        <v>0</v>
      </c>
      <c r="B834" s="552"/>
      <c r="C834" s="553" t="s">
        <v>10</v>
      </c>
      <c r="D834" s="326">
        <f>+jaarplan!F55</f>
        <v>0</v>
      </c>
      <c r="E834" s="327"/>
      <c r="F834" s="737"/>
      <c r="G834" s="328">
        <f>+jaarplan!H55</f>
        <v>0</v>
      </c>
      <c r="H834" s="326"/>
      <c r="I834" s="761"/>
      <c r="J834" s="631">
        <f>+jaarplan!K55</f>
        <v>0</v>
      </c>
      <c r="K834" s="329"/>
      <c r="L834" s="761"/>
      <c r="M834" s="632"/>
      <c r="N834" s="330"/>
      <c r="O834" s="329"/>
      <c r="P834" s="779"/>
      <c r="Q834" s="459"/>
      <c r="R834" s="447"/>
      <c r="S834" s="448"/>
      <c r="T834" s="449"/>
      <c r="U834" s="447"/>
      <c r="V834" s="448"/>
      <c r="W834" s="449"/>
      <c r="X834" s="351">
        <f>+jaarplan!W55</f>
        <v>0</v>
      </c>
      <c r="Y834" s="351">
        <f>+jaarplan!X55</f>
        <v>0</v>
      </c>
      <c r="Z834" s="351">
        <f>+jaarplan!Y55</f>
        <v>0</v>
      </c>
      <c r="AA834" s="351">
        <f>+jaarplan!Z55</f>
        <v>0</v>
      </c>
    </row>
    <row r="835" spans="1:24" ht="13.5" customHeight="1">
      <c r="A835" s="595">
        <f>+F835+I835+L835+P835</f>
        <v>0</v>
      </c>
      <c r="B835" s="544"/>
      <c r="C835" s="553" t="s">
        <v>30</v>
      </c>
      <c r="D835" s="334">
        <f>+SUM(D820:D833)</f>
        <v>0</v>
      </c>
      <c r="E835" s="333"/>
      <c r="F835" s="738">
        <f>+SUM(F820:F833)</f>
        <v>0</v>
      </c>
      <c r="G835" s="334">
        <f>+SUM(G820:G833)</f>
        <v>0</v>
      </c>
      <c r="H835" s="332"/>
      <c r="I835" s="596">
        <f>+SUM(I820:I833)</f>
        <v>0</v>
      </c>
      <c r="J835" s="335">
        <f>+SUM(J820:J833)</f>
        <v>0</v>
      </c>
      <c r="K835" s="572"/>
      <c r="L835" s="596">
        <f>+SUM(L820:L833)</f>
        <v>0</v>
      </c>
      <c r="M835" s="334">
        <f>SUM(M820:M833)</f>
        <v>0</v>
      </c>
      <c r="N835" s="35"/>
      <c r="O835" s="572"/>
      <c r="P835" s="774">
        <f>+SUM(P820:P833)</f>
        <v>0</v>
      </c>
      <c r="Q835" s="460"/>
      <c r="R835" s="461">
        <f aca="true" t="shared" si="50" ref="R835:W835">IF(ISERROR(AVERAGE(R820:R833)),0,AVERAGE(R820:R833))</f>
        <v>0</v>
      </c>
      <c r="S835" s="462">
        <f t="shared" si="50"/>
        <v>0</v>
      </c>
      <c r="T835" s="463">
        <f t="shared" si="50"/>
        <v>0</v>
      </c>
      <c r="U835" s="461">
        <f t="shared" si="50"/>
        <v>0</v>
      </c>
      <c r="V835" s="462">
        <f t="shared" si="50"/>
        <v>0</v>
      </c>
      <c r="W835" s="463">
        <f t="shared" si="50"/>
        <v>0</v>
      </c>
      <c r="X835" s="1"/>
    </row>
    <row r="836" spans="1:3" ht="15">
      <c r="A836" s="1"/>
      <c r="C836" s="539"/>
    </row>
    <row r="837" spans="1:3" ht="15">
      <c r="A837" s="1"/>
      <c r="C837" s="539"/>
    </row>
    <row r="838" spans="1:3" ht="15">
      <c r="A838" s="1"/>
      <c r="C838" s="539"/>
    </row>
    <row r="839" spans="1:3" ht="15">
      <c r="A839" s="1"/>
      <c r="C839" s="539"/>
    </row>
    <row r="840" spans="1:3" ht="15">
      <c r="A840" s="1"/>
      <c r="C840" s="539"/>
    </row>
    <row r="841" spans="1:3" ht="15">
      <c r="A841" s="1"/>
      <c r="C841" s="539"/>
    </row>
    <row r="842" spans="1:3" ht="15">
      <c r="A842" s="1"/>
      <c r="C842" s="539"/>
    </row>
    <row r="843" spans="1:3" ht="15">
      <c r="A843" s="1"/>
      <c r="C843" s="539"/>
    </row>
    <row r="844" spans="1:3" ht="15">
      <c r="A844" s="1"/>
      <c r="C844" s="539"/>
    </row>
    <row r="845" spans="1:3" ht="15">
      <c r="A845" s="1"/>
      <c r="C845" s="539"/>
    </row>
    <row r="846" spans="1:3" ht="15">
      <c r="A846" s="1"/>
      <c r="C846" s="539"/>
    </row>
    <row r="847" spans="1:3" ht="15">
      <c r="A847" s="1"/>
      <c r="C847" s="539"/>
    </row>
    <row r="848" spans="1:3" ht="15">
      <c r="A848" s="1"/>
      <c r="C848" s="539"/>
    </row>
    <row r="849" spans="1:3" ht="15">
      <c r="A849" s="1"/>
      <c r="C849" s="539"/>
    </row>
    <row r="850" spans="1:24" ht="15">
      <c r="A850" s="1"/>
      <c r="C850" s="539"/>
      <c r="X850" s="351"/>
    </row>
    <row r="851" spans="1:24" ht="15">
      <c r="A851" s="1"/>
      <c r="C851" s="539"/>
      <c r="X851" s="1"/>
    </row>
    <row r="852" spans="1:3" ht="15">
      <c r="A852" s="1"/>
      <c r="C852" s="539"/>
    </row>
    <row r="853" spans="1:3" ht="15">
      <c r="A853" s="1"/>
      <c r="C853" s="539"/>
    </row>
    <row r="854" spans="1:3" ht="15">
      <c r="A854" s="1"/>
      <c r="C854" s="539"/>
    </row>
    <row r="855" spans="1:3" ht="15">
      <c r="A855" s="1"/>
      <c r="C855" s="539"/>
    </row>
    <row r="856" spans="1:3" ht="15">
      <c r="A856" s="1"/>
      <c r="C856" s="539"/>
    </row>
    <row r="857" spans="1:3" ht="15">
      <c r="A857" s="1"/>
      <c r="C857" s="539"/>
    </row>
    <row r="858" spans="1:3" ht="15">
      <c r="A858" s="1"/>
      <c r="C858" s="539"/>
    </row>
    <row r="859" spans="1:3" ht="15">
      <c r="A859" s="1"/>
      <c r="C859" s="539"/>
    </row>
    <row r="860" spans="1:3" ht="15">
      <c r="A860" s="1"/>
      <c r="C860" s="539"/>
    </row>
    <row r="861" spans="1:3" ht="15">
      <c r="A861" s="1"/>
      <c r="C861" s="539"/>
    </row>
    <row r="862" spans="1:3" ht="15">
      <c r="A862" s="1"/>
      <c r="C862" s="539"/>
    </row>
    <row r="863" spans="1:3" ht="15">
      <c r="A863" s="1"/>
      <c r="C863" s="539"/>
    </row>
    <row r="864" spans="1:3" ht="15">
      <c r="A864" s="1"/>
      <c r="C864" s="539"/>
    </row>
    <row r="865" spans="1:3" ht="15">
      <c r="A865" s="1"/>
      <c r="C865" s="539"/>
    </row>
    <row r="866" spans="1:24" ht="15">
      <c r="A866" s="1"/>
      <c r="C866" s="539"/>
      <c r="X866" s="351"/>
    </row>
    <row r="867" spans="1:24" ht="15">
      <c r="A867" s="1"/>
      <c r="C867" s="539"/>
      <c r="X867" s="1"/>
    </row>
    <row r="868" spans="1:3" ht="15">
      <c r="A868" s="1"/>
      <c r="C868" s="539"/>
    </row>
    <row r="869" spans="1:3" ht="15">
      <c r="A869" s="1"/>
      <c r="C869" s="539"/>
    </row>
    <row r="870" spans="1:3" ht="15">
      <c r="A870" s="1"/>
      <c r="C870" s="539"/>
    </row>
    <row r="871" spans="1:3" ht="15">
      <c r="A871" s="1"/>
      <c r="C871" s="539"/>
    </row>
    <row r="872" spans="1:3" ht="15">
      <c r="A872" s="1"/>
      <c r="C872" s="539"/>
    </row>
    <row r="873" spans="1:3" ht="15">
      <c r="A873" s="1"/>
      <c r="C873" s="539"/>
    </row>
    <row r="874" spans="1:3" ht="15">
      <c r="A874" s="1"/>
      <c r="C874" s="539"/>
    </row>
    <row r="875" spans="1:3" ht="15">
      <c r="A875" s="1"/>
      <c r="C875" s="539"/>
    </row>
    <row r="876" spans="1:3" ht="15">
      <c r="A876" s="1"/>
      <c r="C876" s="539"/>
    </row>
    <row r="877" spans="1:3" ht="15">
      <c r="A877" s="1"/>
      <c r="C877" s="539"/>
    </row>
    <row r="878" spans="1:3" ht="15">
      <c r="A878" s="1"/>
      <c r="C878" s="539"/>
    </row>
    <row r="879" spans="1:3" ht="15">
      <c r="A879" s="1"/>
      <c r="C879" s="539"/>
    </row>
    <row r="880" spans="1:3" ht="15">
      <c r="A880" s="1"/>
      <c r="C880" s="539"/>
    </row>
    <row r="881" spans="1:3" ht="15">
      <c r="A881" s="1"/>
      <c r="C881" s="539"/>
    </row>
    <row r="882" spans="1:3" ht="15">
      <c r="A882" s="1"/>
      <c r="C882" s="539"/>
    </row>
    <row r="883" spans="1:3" ht="15">
      <c r="A883" s="1"/>
      <c r="C883" s="539"/>
    </row>
    <row r="884" spans="1:3" ht="15">
      <c r="A884" s="1"/>
      <c r="C884" s="539"/>
    </row>
    <row r="885" spans="1:3" ht="15">
      <c r="A885" s="1"/>
      <c r="C885" s="539"/>
    </row>
    <row r="886" spans="1:3" ht="15">
      <c r="A886" s="1"/>
      <c r="C886" s="539"/>
    </row>
    <row r="887" spans="1:3" ht="15">
      <c r="A887" s="1"/>
      <c r="C887" s="539"/>
    </row>
    <row r="888" spans="1:3" ht="15">
      <c r="A888" s="1"/>
      <c r="C888" s="539"/>
    </row>
    <row r="889" spans="1:3" ht="15">
      <c r="A889" s="1"/>
      <c r="C889" s="539"/>
    </row>
    <row r="890" spans="1:3" ht="15">
      <c r="A890" s="1"/>
      <c r="C890" s="539"/>
    </row>
    <row r="891" spans="1:3" ht="15">
      <c r="A891" s="1"/>
      <c r="C891" s="539"/>
    </row>
    <row r="892" spans="1:3" ht="15">
      <c r="A892" s="1"/>
      <c r="C892" s="539"/>
    </row>
    <row r="893" spans="1:3" ht="15">
      <c r="A893" s="1"/>
      <c r="C893" s="539"/>
    </row>
    <row r="894" spans="1:3" ht="15">
      <c r="A894" s="1"/>
      <c r="C894" s="539"/>
    </row>
    <row r="895" spans="1:3" ht="15">
      <c r="A895" s="1"/>
      <c r="C895" s="539"/>
    </row>
    <row r="896" spans="1:3" ht="15">
      <c r="A896" s="1"/>
      <c r="C896" s="539"/>
    </row>
    <row r="897" spans="1:3" ht="15">
      <c r="A897" s="1"/>
      <c r="C897" s="539"/>
    </row>
    <row r="898" spans="1:3" ht="15">
      <c r="A898" s="1"/>
      <c r="C898" s="539"/>
    </row>
    <row r="899" spans="1:3" ht="15">
      <c r="A899" s="1"/>
      <c r="C899" s="539"/>
    </row>
    <row r="900" spans="1:3" ht="15">
      <c r="A900" s="1"/>
      <c r="C900" s="539"/>
    </row>
    <row r="901" spans="1:3" ht="15">
      <c r="A901" s="1"/>
      <c r="C901" s="539"/>
    </row>
    <row r="902" spans="1:3" ht="15">
      <c r="A902" s="1"/>
      <c r="C902" s="539"/>
    </row>
    <row r="903" spans="1:3" ht="15">
      <c r="A903" s="1"/>
      <c r="C903" s="539"/>
    </row>
    <row r="904" spans="1:3" ht="15">
      <c r="A904" s="1"/>
      <c r="C904" s="539"/>
    </row>
    <row r="905" spans="1:3" ht="15">
      <c r="A905" s="1"/>
      <c r="C905" s="539"/>
    </row>
    <row r="906" spans="1:3" ht="15">
      <c r="A906" s="1"/>
      <c r="C906" s="539"/>
    </row>
    <row r="907" spans="1:3" ht="15">
      <c r="A907" s="1"/>
      <c r="C907" s="539"/>
    </row>
    <row r="908" spans="1:3" ht="15">
      <c r="A908" s="1"/>
      <c r="C908" s="539"/>
    </row>
    <row r="909" spans="1:3" ht="15">
      <c r="A909" s="1"/>
      <c r="C909" s="539"/>
    </row>
    <row r="910" spans="1:3" ht="15">
      <c r="A910" s="1"/>
      <c r="C910" s="539"/>
    </row>
    <row r="911" spans="1:3" ht="15">
      <c r="A911" s="1"/>
      <c r="C911" s="539"/>
    </row>
    <row r="912" spans="1:3" ht="15">
      <c r="A912" s="1"/>
      <c r="C912" s="539"/>
    </row>
    <row r="913" spans="1:3" ht="15">
      <c r="A913" s="1"/>
      <c r="C913" s="539"/>
    </row>
    <row r="914" spans="1:3" ht="15">
      <c r="A914" s="1"/>
      <c r="C914" s="539"/>
    </row>
    <row r="915" spans="1:3" ht="15">
      <c r="A915" s="1"/>
      <c r="C915" s="539"/>
    </row>
    <row r="916" spans="1:3" ht="15">
      <c r="A916" s="1"/>
      <c r="C916" s="539"/>
    </row>
    <row r="917" spans="1:3" ht="15">
      <c r="A917" s="1"/>
      <c r="C917" s="539"/>
    </row>
    <row r="918" spans="1:3" ht="15">
      <c r="A918" s="1"/>
      <c r="C918" s="539"/>
    </row>
    <row r="919" spans="1:3" ht="15">
      <c r="A919" s="1"/>
      <c r="C919" s="539"/>
    </row>
    <row r="920" spans="1:3" ht="15">
      <c r="A920" s="1"/>
      <c r="C920" s="539"/>
    </row>
    <row r="921" spans="1:3" ht="15">
      <c r="A921" s="1"/>
      <c r="C921" s="539"/>
    </row>
    <row r="922" spans="1:3" ht="15">
      <c r="A922" s="1"/>
      <c r="C922" s="539"/>
    </row>
    <row r="923" spans="1:3" ht="15">
      <c r="A923" s="1"/>
      <c r="C923" s="539"/>
    </row>
    <row r="924" spans="1:3" ht="15">
      <c r="A924" s="1"/>
      <c r="C924" s="539"/>
    </row>
    <row r="925" spans="1:3" ht="15">
      <c r="A925" s="1"/>
      <c r="C925" s="539"/>
    </row>
    <row r="926" spans="1:3" ht="15">
      <c r="A926" s="1"/>
      <c r="C926" s="539"/>
    </row>
    <row r="927" spans="1:3" ht="15">
      <c r="A927" s="1"/>
      <c r="C927" s="539"/>
    </row>
    <row r="928" spans="1:3" ht="15">
      <c r="A928" s="1"/>
      <c r="C928" s="539"/>
    </row>
    <row r="929" spans="1:3" ht="15">
      <c r="A929" s="1"/>
      <c r="C929" s="539"/>
    </row>
    <row r="930" spans="1:3" ht="15">
      <c r="A930" s="1"/>
      <c r="C930" s="539"/>
    </row>
    <row r="931" spans="1:3" ht="15">
      <c r="A931" s="1"/>
      <c r="C931" s="539"/>
    </row>
    <row r="932" spans="1:3" ht="15">
      <c r="A932" s="1"/>
      <c r="C932" s="539"/>
    </row>
    <row r="933" spans="1:3" ht="15">
      <c r="A933" s="1"/>
      <c r="C933" s="539"/>
    </row>
    <row r="934" spans="1:3" ht="15">
      <c r="A934" s="1"/>
      <c r="C934" s="539"/>
    </row>
    <row r="935" spans="1:3" ht="15">
      <c r="A935" s="1"/>
      <c r="C935" s="539"/>
    </row>
    <row r="936" spans="1:3" ht="15">
      <c r="A936" s="1"/>
      <c r="C936" s="539"/>
    </row>
    <row r="937" spans="1:3" ht="15">
      <c r="A937" s="1"/>
      <c r="C937" s="539"/>
    </row>
    <row r="938" spans="1:3" ht="15">
      <c r="A938" s="1"/>
      <c r="C938" s="539"/>
    </row>
    <row r="939" spans="1:3" ht="15">
      <c r="A939" s="1"/>
      <c r="C939" s="539"/>
    </row>
    <row r="940" spans="1:3" ht="15">
      <c r="A940" s="1"/>
      <c r="C940" s="539"/>
    </row>
    <row r="941" spans="1:3" ht="15">
      <c r="A941" s="1"/>
      <c r="C941" s="539"/>
    </row>
    <row r="942" spans="1:3" ht="15">
      <c r="A942" s="1"/>
      <c r="C942" s="539"/>
    </row>
    <row r="943" spans="1:3" ht="15">
      <c r="A943" s="1"/>
      <c r="C943" s="539"/>
    </row>
    <row r="944" spans="1:3" ht="15">
      <c r="A944" s="1"/>
      <c r="C944" s="539"/>
    </row>
    <row r="945" spans="1:3" ht="15">
      <c r="A945" s="1"/>
      <c r="C945" s="539"/>
    </row>
    <row r="946" spans="1:3" ht="15">
      <c r="A946" s="1"/>
      <c r="C946" s="539"/>
    </row>
    <row r="947" spans="1:3" ht="15">
      <c r="A947" s="1"/>
      <c r="C947" s="539"/>
    </row>
    <row r="948" spans="1:3" ht="15">
      <c r="A948" s="1"/>
      <c r="C948" s="539"/>
    </row>
    <row r="949" spans="1:3" ht="15">
      <c r="A949" s="1"/>
      <c r="C949" s="539"/>
    </row>
    <row r="950" spans="1:3" ht="15">
      <c r="A950" s="1"/>
      <c r="C950" s="539"/>
    </row>
    <row r="951" spans="1:3" ht="15">
      <c r="A951" s="1"/>
      <c r="C951" s="539"/>
    </row>
    <row r="952" spans="1:3" ht="15">
      <c r="A952" s="1"/>
      <c r="C952" s="539"/>
    </row>
    <row r="953" spans="1:3" ht="15">
      <c r="A953" s="1"/>
      <c r="C953" s="539"/>
    </row>
    <row r="954" spans="1:3" ht="15">
      <c r="A954" s="1"/>
      <c r="C954" s="539"/>
    </row>
    <row r="955" spans="1:3" ht="15">
      <c r="A955" s="1"/>
      <c r="C955" s="539"/>
    </row>
    <row r="956" spans="1:3" ht="15">
      <c r="A956" s="1"/>
      <c r="C956" s="539"/>
    </row>
    <row r="957" spans="1:3" ht="15">
      <c r="A957" s="1"/>
      <c r="C957" s="539"/>
    </row>
    <row r="958" spans="1:3" ht="15">
      <c r="A958" s="1"/>
      <c r="C958" s="539"/>
    </row>
    <row r="959" spans="1:3" ht="15">
      <c r="A959" s="1"/>
      <c r="C959" s="539"/>
    </row>
    <row r="960" spans="1:3" ht="15">
      <c r="A960" s="1"/>
      <c r="C960" s="539"/>
    </row>
    <row r="961" spans="1:3" ht="15">
      <c r="A961" s="1"/>
      <c r="C961" s="539"/>
    </row>
    <row r="962" spans="1:3" ht="15">
      <c r="A962" s="1"/>
      <c r="C962" s="539"/>
    </row>
    <row r="963" spans="1:3" ht="15">
      <c r="A963" s="1"/>
      <c r="C963" s="539"/>
    </row>
    <row r="964" spans="1:3" ht="15">
      <c r="A964" s="1"/>
      <c r="C964" s="539"/>
    </row>
    <row r="965" spans="1:3" ht="15">
      <c r="A965" s="1"/>
      <c r="C965" s="539"/>
    </row>
    <row r="966" spans="1:3" ht="15">
      <c r="A966" s="1"/>
      <c r="C966" s="539"/>
    </row>
    <row r="967" spans="1:3" ht="15">
      <c r="A967" s="1"/>
      <c r="C967" s="539"/>
    </row>
    <row r="968" spans="1:3" ht="15">
      <c r="A968" s="1"/>
      <c r="C968" s="539"/>
    </row>
    <row r="969" spans="1:3" ht="15">
      <c r="A969" s="1"/>
      <c r="C969" s="539"/>
    </row>
    <row r="970" spans="1:3" ht="15">
      <c r="A970" s="1"/>
      <c r="C970" s="539"/>
    </row>
    <row r="971" spans="1:3" ht="15">
      <c r="A971" s="1"/>
      <c r="C971" s="539"/>
    </row>
    <row r="972" spans="1:3" ht="15">
      <c r="A972" s="1"/>
      <c r="C972" s="539"/>
    </row>
    <row r="973" spans="1:3" ht="15">
      <c r="A973" s="1"/>
      <c r="C973" s="539"/>
    </row>
    <row r="974" spans="1:3" ht="15">
      <c r="A974" s="1"/>
      <c r="C974" s="539"/>
    </row>
    <row r="975" spans="1:3" ht="15">
      <c r="A975" s="1"/>
      <c r="C975" s="539"/>
    </row>
    <row r="976" spans="1:3" ht="15">
      <c r="A976" s="1"/>
      <c r="C976" s="539"/>
    </row>
    <row r="977" spans="1:3" ht="15">
      <c r="A977" s="1"/>
      <c r="C977" s="539"/>
    </row>
    <row r="978" spans="1:3" ht="15">
      <c r="A978" s="1"/>
      <c r="C978" s="539"/>
    </row>
    <row r="979" spans="1:3" ht="15">
      <c r="A979" s="1"/>
      <c r="C979" s="539"/>
    </row>
    <row r="980" spans="1:3" ht="15">
      <c r="A980" s="1"/>
      <c r="C980" s="539"/>
    </row>
    <row r="981" spans="1:3" ht="15">
      <c r="A981" s="1"/>
      <c r="C981" s="539"/>
    </row>
    <row r="982" spans="1:3" ht="15">
      <c r="A982" s="1"/>
      <c r="C982" s="539"/>
    </row>
    <row r="983" spans="1:3" ht="15">
      <c r="A983" s="1"/>
      <c r="C983" s="539"/>
    </row>
    <row r="984" spans="1:3" ht="15">
      <c r="A984" s="1"/>
      <c r="C984" s="539"/>
    </row>
    <row r="985" spans="1:3" ht="15">
      <c r="A985" s="1"/>
      <c r="C985" s="539"/>
    </row>
    <row r="986" spans="1:3" ht="15">
      <c r="A986" s="1"/>
      <c r="C986" s="539"/>
    </row>
    <row r="987" spans="1:3" ht="15">
      <c r="A987" s="1"/>
      <c r="C987" s="539"/>
    </row>
    <row r="988" spans="1:3" ht="15">
      <c r="A988" s="1"/>
      <c r="C988" s="539"/>
    </row>
    <row r="989" spans="1:3" ht="15">
      <c r="A989" s="1"/>
      <c r="C989" s="539"/>
    </row>
    <row r="990" spans="1:3" ht="15">
      <c r="A990" s="1"/>
      <c r="C990" s="539"/>
    </row>
    <row r="991" spans="1:3" ht="15">
      <c r="A991" s="1"/>
      <c r="C991" s="539"/>
    </row>
    <row r="992" spans="1:3" ht="15">
      <c r="A992" s="1"/>
      <c r="C992" s="539"/>
    </row>
    <row r="993" spans="1:3" ht="15">
      <c r="A993" s="1"/>
      <c r="C993" s="539"/>
    </row>
    <row r="994" spans="1:3" ht="15">
      <c r="A994" s="1"/>
      <c r="C994" s="539"/>
    </row>
    <row r="995" spans="1:3" ht="15">
      <c r="A995" s="1"/>
      <c r="C995" s="539"/>
    </row>
    <row r="996" spans="1:3" ht="15">
      <c r="A996" s="1"/>
      <c r="C996" s="539"/>
    </row>
    <row r="997" spans="1:3" ht="15">
      <c r="A997" s="1"/>
      <c r="C997" s="539"/>
    </row>
    <row r="998" spans="1:3" ht="15">
      <c r="A998" s="1"/>
      <c r="C998" s="539"/>
    </row>
    <row r="999" spans="1:3" ht="15">
      <c r="A999" s="1"/>
      <c r="C999" s="539"/>
    </row>
    <row r="1000" spans="1:3" ht="15">
      <c r="A1000" s="1"/>
      <c r="C1000" s="539"/>
    </row>
    <row r="1001" spans="1:3" ht="15">
      <c r="A1001" s="1"/>
      <c r="C1001" s="539"/>
    </row>
    <row r="1002" spans="1:3" ht="15">
      <c r="A1002" s="1"/>
      <c r="C1002" s="539"/>
    </row>
    <row r="1003" spans="1:3" ht="15">
      <c r="A1003" s="1"/>
      <c r="C1003" s="539"/>
    </row>
    <row r="1004" spans="1:3" ht="15">
      <c r="A1004" s="1"/>
      <c r="C1004" s="539"/>
    </row>
    <row r="1005" spans="1:3" ht="15">
      <c r="A1005" s="1"/>
      <c r="C1005" s="539"/>
    </row>
    <row r="1006" spans="1:3" ht="15">
      <c r="A1006" s="1"/>
      <c r="C1006" s="539"/>
    </row>
    <row r="1007" spans="1:3" ht="15">
      <c r="A1007" s="1"/>
      <c r="C1007" s="539"/>
    </row>
    <row r="1008" spans="1:3" ht="15">
      <c r="A1008" s="1"/>
      <c r="C1008" s="539"/>
    </row>
    <row r="1009" spans="1:3" ht="15">
      <c r="A1009" s="1"/>
      <c r="C1009" s="539"/>
    </row>
    <row r="1010" spans="1:3" ht="15">
      <c r="A1010" s="1"/>
      <c r="C1010" s="539"/>
    </row>
    <row r="1011" spans="1:3" ht="15">
      <c r="A1011" s="1"/>
      <c r="C1011" s="539"/>
    </row>
    <row r="1012" spans="1:3" ht="15">
      <c r="A1012" s="1"/>
      <c r="C1012" s="539"/>
    </row>
    <row r="1013" spans="1:3" ht="15">
      <c r="A1013" s="1"/>
      <c r="C1013" s="539"/>
    </row>
    <row r="1014" spans="1:3" ht="15">
      <c r="A1014" s="1"/>
      <c r="C1014" s="539"/>
    </row>
    <row r="1015" spans="1:3" ht="15">
      <c r="A1015" s="1"/>
      <c r="C1015" s="539"/>
    </row>
    <row r="1016" spans="1:3" ht="15">
      <c r="A1016" s="1"/>
      <c r="C1016" s="539"/>
    </row>
    <row r="1017" spans="1:3" ht="15">
      <c r="A1017" s="1"/>
      <c r="C1017" s="539"/>
    </row>
    <row r="1018" spans="1:3" ht="15">
      <c r="A1018" s="1"/>
      <c r="C1018" s="539"/>
    </row>
    <row r="1019" spans="1:3" ht="15">
      <c r="A1019" s="1"/>
      <c r="C1019" s="539"/>
    </row>
    <row r="1020" spans="1:3" ht="15">
      <c r="A1020" s="1"/>
      <c r="C1020" s="539"/>
    </row>
    <row r="1021" spans="1:3" ht="15">
      <c r="A1021" s="1"/>
      <c r="C1021" s="539"/>
    </row>
    <row r="1022" spans="1:3" ht="15">
      <c r="A1022" s="1"/>
      <c r="C1022" s="539"/>
    </row>
    <row r="1023" spans="1:3" ht="15">
      <c r="A1023" s="1"/>
      <c r="C1023" s="539"/>
    </row>
    <row r="1024" spans="1:3" ht="15">
      <c r="A1024" s="1"/>
      <c r="C1024" s="539"/>
    </row>
    <row r="1025" spans="1:3" ht="15">
      <c r="A1025" s="1"/>
      <c r="C1025" s="539"/>
    </row>
    <row r="1026" spans="1:3" ht="15">
      <c r="A1026" s="1"/>
      <c r="C1026" s="539"/>
    </row>
    <row r="1027" spans="1:3" ht="15">
      <c r="A1027" s="1"/>
      <c r="C1027" s="539"/>
    </row>
    <row r="1028" spans="1:3" ht="15">
      <c r="A1028" s="1"/>
      <c r="C1028" s="539"/>
    </row>
    <row r="1029" spans="1:3" ht="15">
      <c r="A1029" s="1"/>
      <c r="C1029" s="539"/>
    </row>
    <row r="1030" spans="1:3" ht="15">
      <c r="A1030" s="1"/>
      <c r="C1030" s="539"/>
    </row>
    <row r="1031" spans="1:3" ht="15">
      <c r="A1031" s="1"/>
      <c r="C1031" s="539"/>
    </row>
    <row r="1032" spans="1:3" ht="15">
      <c r="A1032" s="1"/>
      <c r="C1032" s="539"/>
    </row>
    <row r="1033" spans="1:3" ht="15">
      <c r="A1033" s="1"/>
      <c r="C1033" s="539"/>
    </row>
    <row r="1034" spans="1:3" ht="15">
      <c r="A1034" s="1"/>
      <c r="C1034" s="539"/>
    </row>
    <row r="1035" spans="1:3" ht="15">
      <c r="A1035" s="1"/>
      <c r="C1035" s="539"/>
    </row>
    <row r="1036" spans="1:3" ht="15">
      <c r="A1036" s="1"/>
      <c r="C1036" s="539"/>
    </row>
    <row r="1037" spans="1:3" ht="15">
      <c r="A1037" s="1"/>
      <c r="C1037" s="539"/>
    </row>
    <row r="1038" spans="1:3" ht="15">
      <c r="A1038" s="1"/>
      <c r="C1038" s="539"/>
    </row>
    <row r="1039" spans="1:3" ht="15">
      <c r="A1039" s="1"/>
      <c r="C1039" s="539"/>
    </row>
    <row r="1040" spans="1:3" ht="15">
      <c r="A1040" s="1"/>
      <c r="C1040" s="539"/>
    </row>
    <row r="1041" spans="1:3" ht="15">
      <c r="A1041" s="1"/>
      <c r="C1041" s="539"/>
    </row>
    <row r="1042" spans="1:3" ht="15">
      <c r="A1042" s="1"/>
      <c r="C1042" s="539"/>
    </row>
    <row r="1043" spans="1:3" ht="15">
      <c r="A1043" s="1"/>
      <c r="C1043" s="539"/>
    </row>
    <row r="1044" spans="1:3" ht="15">
      <c r="A1044" s="1"/>
      <c r="C1044" s="539"/>
    </row>
    <row r="1045" spans="1:3" ht="15">
      <c r="A1045" s="1"/>
      <c r="C1045" s="539"/>
    </row>
    <row r="1046" spans="1:3" ht="15">
      <c r="A1046" s="1"/>
      <c r="C1046" s="539"/>
    </row>
    <row r="1047" spans="1:3" ht="15">
      <c r="A1047" s="1"/>
      <c r="C1047" s="539"/>
    </row>
    <row r="1048" spans="1:3" ht="15">
      <c r="A1048" s="1"/>
      <c r="C1048" s="539"/>
    </row>
    <row r="1049" spans="1:3" ht="15">
      <c r="A1049" s="1"/>
      <c r="C1049" s="539"/>
    </row>
    <row r="1050" spans="1:3" ht="15">
      <c r="A1050" s="1"/>
      <c r="C1050" s="539"/>
    </row>
    <row r="1051" spans="1:3" ht="15">
      <c r="A1051" s="1"/>
      <c r="C1051" s="539"/>
    </row>
    <row r="1052" spans="1:3" ht="15">
      <c r="A1052" s="1"/>
      <c r="C1052" s="539"/>
    </row>
    <row r="1053" spans="1:3" ht="15">
      <c r="A1053" s="1"/>
      <c r="C1053" s="539"/>
    </row>
    <row r="1054" spans="1:3" ht="15">
      <c r="A1054" s="1"/>
      <c r="C1054" s="539"/>
    </row>
    <row r="1055" spans="1:3" ht="15">
      <c r="A1055" s="1"/>
      <c r="C1055" s="539"/>
    </row>
    <row r="1056" spans="1:3" ht="15">
      <c r="A1056" s="1"/>
      <c r="C1056" s="539"/>
    </row>
    <row r="1057" spans="1:3" ht="15">
      <c r="A1057" s="1"/>
      <c r="C1057" s="539"/>
    </row>
    <row r="1058" spans="1:3" ht="15">
      <c r="A1058" s="1"/>
      <c r="C1058" s="539"/>
    </row>
    <row r="1059" spans="1:3" ht="15">
      <c r="A1059" s="1"/>
      <c r="C1059" s="539"/>
    </row>
    <row r="1060" spans="1:3" ht="15">
      <c r="A1060" s="1"/>
      <c r="C1060" s="539"/>
    </row>
    <row r="1061" spans="1:3" ht="15">
      <c r="A1061" s="1"/>
      <c r="C1061" s="539"/>
    </row>
    <row r="1062" spans="1:3" ht="15">
      <c r="A1062" s="1"/>
      <c r="C1062" s="539"/>
    </row>
    <row r="1063" spans="1:3" ht="15">
      <c r="A1063" s="1"/>
      <c r="C1063" s="539"/>
    </row>
    <row r="1064" spans="1:3" ht="15">
      <c r="A1064" s="1"/>
      <c r="C1064" s="539"/>
    </row>
    <row r="1065" spans="1:3" ht="15">
      <c r="A1065" s="1"/>
      <c r="C1065" s="539"/>
    </row>
    <row r="1066" spans="1:3" ht="15">
      <c r="A1066" s="1"/>
      <c r="C1066" s="539"/>
    </row>
    <row r="1067" spans="1:3" ht="15">
      <c r="A1067" s="1"/>
      <c r="C1067" s="539"/>
    </row>
    <row r="1068" spans="1:3" ht="15">
      <c r="A1068" s="1"/>
      <c r="C1068" s="539"/>
    </row>
    <row r="1069" spans="1:3" ht="15">
      <c r="A1069" s="1"/>
      <c r="C1069" s="539"/>
    </row>
    <row r="1070" spans="1:3" ht="15">
      <c r="A1070" s="1"/>
      <c r="C1070" s="539"/>
    </row>
    <row r="1071" spans="1:3" ht="15">
      <c r="A1071" s="1"/>
      <c r="C1071" s="539"/>
    </row>
    <row r="1072" spans="1:3" ht="15">
      <c r="A1072" s="1"/>
      <c r="C1072" s="539"/>
    </row>
    <row r="1073" spans="1:3" ht="15">
      <c r="A1073" s="1"/>
      <c r="C1073" s="539"/>
    </row>
    <row r="1074" spans="1:3" ht="15">
      <c r="A1074" s="1"/>
      <c r="C1074" s="539"/>
    </row>
    <row r="1075" spans="1:3" ht="15">
      <c r="A1075" s="1"/>
      <c r="C1075" s="539"/>
    </row>
    <row r="1076" spans="1:3" ht="15">
      <c r="A1076" s="1"/>
      <c r="C1076" s="539"/>
    </row>
    <row r="1077" spans="1:3" ht="15">
      <c r="A1077" s="1"/>
      <c r="C1077" s="539"/>
    </row>
    <row r="1078" spans="1:3" ht="15">
      <c r="A1078" s="1"/>
      <c r="C1078" s="539"/>
    </row>
    <row r="1079" spans="1:3" ht="15">
      <c r="A1079" s="1"/>
      <c r="C1079" s="539"/>
    </row>
    <row r="1080" spans="1:3" ht="15">
      <c r="A1080" s="1"/>
      <c r="C1080" s="539"/>
    </row>
    <row r="1081" spans="1:3" ht="15">
      <c r="A1081" s="1"/>
      <c r="C1081" s="539"/>
    </row>
    <row r="1082" spans="1:3" ht="15">
      <c r="A1082" s="1"/>
      <c r="C1082" s="539"/>
    </row>
    <row r="1083" spans="1:3" ht="15">
      <c r="A1083" s="1"/>
      <c r="C1083" s="539"/>
    </row>
    <row r="1084" spans="1:3" ht="15">
      <c r="A1084" s="1"/>
      <c r="C1084" s="539"/>
    </row>
    <row r="1085" spans="1:3" ht="15">
      <c r="A1085" s="1"/>
      <c r="C1085" s="539"/>
    </row>
    <row r="1086" spans="1:3" ht="15">
      <c r="A1086" s="1"/>
      <c r="C1086" s="539"/>
    </row>
    <row r="1087" spans="1:3" ht="15">
      <c r="A1087" s="1"/>
      <c r="C1087" s="539"/>
    </row>
    <row r="1088" spans="1:3" ht="15">
      <c r="A1088" s="1"/>
      <c r="C1088" s="539"/>
    </row>
    <row r="1089" spans="1:3" ht="15">
      <c r="A1089" s="1"/>
      <c r="C1089" s="539"/>
    </row>
    <row r="1090" spans="1:3" ht="15">
      <c r="A1090" s="1"/>
      <c r="C1090" s="539"/>
    </row>
    <row r="1091" spans="1:3" ht="15">
      <c r="A1091" s="1"/>
      <c r="C1091" s="539"/>
    </row>
    <row r="1092" spans="1:3" ht="15">
      <c r="A1092" s="1"/>
      <c r="C1092" s="539"/>
    </row>
    <row r="1093" spans="1:3" ht="15">
      <c r="A1093" s="1"/>
      <c r="C1093" s="539"/>
    </row>
    <row r="1094" spans="1:3" ht="15">
      <c r="A1094" s="1"/>
      <c r="C1094" s="539"/>
    </row>
    <row r="1095" spans="1:3" ht="15">
      <c r="A1095" s="1"/>
      <c r="C1095" s="539"/>
    </row>
    <row r="1096" spans="1:3" ht="15">
      <c r="A1096" s="1"/>
      <c r="C1096" s="539"/>
    </row>
    <row r="1097" spans="1:3" ht="15">
      <c r="A1097" s="1"/>
      <c r="C1097" s="539"/>
    </row>
    <row r="1098" spans="1:3" ht="15">
      <c r="A1098" s="1"/>
      <c r="C1098" s="539"/>
    </row>
    <row r="1099" spans="1:3" ht="15">
      <c r="A1099" s="1"/>
      <c r="C1099" s="539"/>
    </row>
    <row r="1100" spans="1:3" ht="15">
      <c r="A1100" s="1"/>
      <c r="C1100" s="539"/>
    </row>
    <row r="1101" spans="1:3" ht="15">
      <c r="A1101" s="1"/>
      <c r="C1101" s="539"/>
    </row>
    <row r="1102" spans="1:3" ht="15">
      <c r="A1102" s="1"/>
      <c r="C1102" s="539"/>
    </row>
    <row r="1103" spans="1:3" ht="15">
      <c r="A1103" s="1"/>
      <c r="C1103" s="539"/>
    </row>
    <row r="1104" spans="1:3" ht="15">
      <c r="A1104" s="1"/>
      <c r="C1104" s="539"/>
    </row>
    <row r="1105" spans="1:3" ht="15">
      <c r="A1105" s="1"/>
      <c r="C1105" s="539"/>
    </row>
    <row r="1106" spans="1:3" ht="15">
      <c r="A1106" s="1"/>
      <c r="C1106" s="539"/>
    </row>
    <row r="1107" spans="1:3" ht="15">
      <c r="A1107" s="1"/>
      <c r="C1107" s="539"/>
    </row>
    <row r="1108" spans="1:3" ht="15">
      <c r="A1108" s="1"/>
      <c r="C1108" s="539"/>
    </row>
    <row r="1109" spans="1:3" ht="15">
      <c r="A1109" s="1"/>
      <c r="C1109" s="539"/>
    </row>
    <row r="1110" spans="1:3" ht="15">
      <c r="A1110" s="1"/>
      <c r="C1110" s="539"/>
    </row>
    <row r="1111" spans="1:3" ht="15">
      <c r="A1111" s="1"/>
      <c r="C1111" s="539"/>
    </row>
    <row r="1112" spans="1:3" ht="15">
      <c r="A1112" s="1"/>
      <c r="C1112" s="539"/>
    </row>
    <row r="1113" spans="1:3" ht="15">
      <c r="A1113" s="1"/>
      <c r="C1113" s="539"/>
    </row>
    <row r="1114" spans="1:3" ht="15">
      <c r="A1114" s="1"/>
      <c r="C1114" s="539"/>
    </row>
    <row r="1115" spans="1:3" ht="15">
      <c r="A1115" s="1"/>
      <c r="C1115" s="539"/>
    </row>
    <row r="1116" spans="1:3" ht="15">
      <c r="A1116" s="1"/>
      <c r="C1116" s="539"/>
    </row>
    <row r="1117" spans="1:3" ht="15">
      <c r="A1117" s="1"/>
      <c r="C1117" s="539"/>
    </row>
    <row r="1118" spans="1:3" ht="15">
      <c r="A1118" s="1"/>
      <c r="C1118" s="539"/>
    </row>
    <row r="1119" spans="1:3" ht="15">
      <c r="A1119" s="1"/>
      <c r="C1119" s="539"/>
    </row>
    <row r="1120" spans="1:3" ht="15">
      <c r="A1120" s="1"/>
      <c r="C1120" s="539"/>
    </row>
    <row r="1121" spans="1:3" ht="15">
      <c r="A1121" s="1"/>
      <c r="C1121" s="539"/>
    </row>
    <row r="1122" spans="1:3" ht="15">
      <c r="A1122" s="1"/>
      <c r="C1122" s="539"/>
    </row>
    <row r="1123" spans="1:3" ht="15">
      <c r="A1123" s="1"/>
      <c r="C1123" s="539"/>
    </row>
    <row r="1124" spans="1:3" ht="15">
      <c r="A1124" s="1"/>
      <c r="C1124" s="539"/>
    </row>
    <row r="1125" spans="1:3" ht="15">
      <c r="A1125" s="1"/>
      <c r="C1125" s="539"/>
    </row>
    <row r="1126" spans="1:3" ht="15">
      <c r="A1126" s="1"/>
      <c r="C1126" s="539"/>
    </row>
    <row r="1127" spans="1:3" ht="15">
      <c r="A1127" s="1"/>
      <c r="C1127" s="539"/>
    </row>
    <row r="1128" spans="1:3" ht="15">
      <c r="A1128" s="1"/>
      <c r="C1128" s="539"/>
    </row>
    <row r="1129" spans="1:3" ht="15">
      <c r="A1129" s="1"/>
      <c r="C1129" s="539"/>
    </row>
    <row r="1130" spans="1:3" ht="15">
      <c r="A1130" s="1"/>
      <c r="C1130" s="539"/>
    </row>
    <row r="1131" spans="1:3" ht="15">
      <c r="A1131" s="1"/>
      <c r="C1131" s="539"/>
    </row>
    <row r="1132" spans="1:3" ht="15">
      <c r="A1132" s="1"/>
      <c r="C1132" s="539"/>
    </row>
    <row r="1133" spans="1:3" ht="15">
      <c r="A1133" s="1"/>
      <c r="C1133" s="539"/>
    </row>
    <row r="1134" spans="1:3" ht="15">
      <c r="A1134" s="1"/>
      <c r="C1134" s="539"/>
    </row>
    <row r="1135" spans="1:3" ht="15">
      <c r="A1135" s="1"/>
      <c r="C1135" s="539"/>
    </row>
    <row r="1136" spans="1:3" ht="15">
      <c r="A1136" s="1"/>
      <c r="C1136" s="539"/>
    </row>
    <row r="1137" spans="1:3" ht="15">
      <c r="A1137" s="1"/>
      <c r="C1137" s="539"/>
    </row>
    <row r="1138" spans="1:3" ht="15">
      <c r="A1138" s="1"/>
      <c r="C1138" s="539"/>
    </row>
    <row r="1139" spans="1:3" ht="15">
      <c r="A1139" s="1"/>
      <c r="C1139" s="539"/>
    </row>
    <row r="1140" spans="1:3" ht="15">
      <c r="A1140" s="1"/>
      <c r="C1140" s="539"/>
    </row>
    <row r="1141" spans="1:3" ht="15">
      <c r="A1141" s="1"/>
      <c r="C1141" s="539"/>
    </row>
    <row r="1142" spans="1:3" ht="15">
      <c r="A1142" s="1"/>
      <c r="C1142" s="539"/>
    </row>
    <row r="1143" spans="1:3" ht="15">
      <c r="A1143" s="1"/>
      <c r="C1143" s="539"/>
    </row>
    <row r="1144" spans="1:3" ht="15">
      <c r="A1144" s="1"/>
      <c r="C1144" s="539"/>
    </row>
    <row r="1145" spans="1:3" ht="15">
      <c r="A1145" s="1"/>
      <c r="C1145" s="539"/>
    </row>
    <row r="1146" spans="1:3" ht="15">
      <c r="A1146" s="1"/>
      <c r="C1146" s="539"/>
    </row>
    <row r="1147" spans="1:3" ht="15">
      <c r="A1147" s="1"/>
      <c r="C1147" s="539"/>
    </row>
    <row r="1148" spans="1:3" ht="15">
      <c r="A1148" s="1"/>
      <c r="C1148" s="539"/>
    </row>
    <row r="1149" spans="1:3" ht="15">
      <c r="A1149" s="1"/>
      <c r="C1149" s="539"/>
    </row>
    <row r="1150" spans="1:3" ht="15">
      <c r="A1150" s="1"/>
      <c r="C1150" s="539"/>
    </row>
    <row r="1151" spans="1:3" ht="15">
      <c r="A1151" s="1"/>
      <c r="C1151" s="539"/>
    </row>
    <row r="1152" spans="1:3" ht="15">
      <c r="A1152" s="1"/>
      <c r="C1152" s="539"/>
    </row>
    <row r="1153" spans="1:3" ht="15">
      <c r="A1153" s="1"/>
      <c r="C1153" s="539"/>
    </row>
    <row r="1154" spans="1:3" ht="15">
      <c r="A1154" s="1"/>
      <c r="C1154" s="539"/>
    </row>
    <row r="1155" spans="1:3" ht="15">
      <c r="A1155" s="1"/>
      <c r="C1155" s="539"/>
    </row>
    <row r="1156" spans="1:3" ht="15">
      <c r="A1156" s="1"/>
      <c r="C1156" s="539"/>
    </row>
    <row r="1157" spans="1:3" ht="15">
      <c r="A1157" s="1"/>
      <c r="C1157" s="539"/>
    </row>
    <row r="1158" spans="1:3" ht="15">
      <c r="A1158" s="1"/>
      <c r="C1158" s="539"/>
    </row>
    <row r="1159" spans="1:3" ht="15">
      <c r="A1159" s="1"/>
      <c r="C1159" s="539"/>
    </row>
    <row r="1160" spans="1:3" ht="15">
      <c r="A1160" s="1"/>
      <c r="C1160" s="539"/>
    </row>
    <row r="1161" spans="1:3" ht="15">
      <c r="A1161" s="1"/>
      <c r="C1161" s="539"/>
    </row>
    <row r="1162" spans="1:3" ht="15">
      <c r="A1162" s="1"/>
      <c r="C1162" s="539"/>
    </row>
    <row r="1163" spans="1:3" ht="15">
      <c r="A1163" s="1"/>
      <c r="C1163" s="539"/>
    </row>
    <row r="1164" spans="1:3" ht="15">
      <c r="A1164" s="1"/>
      <c r="C1164" s="539"/>
    </row>
    <row r="1165" spans="1:3" ht="15">
      <c r="A1165" s="1"/>
      <c r="C1165" s="539"/>
    </row>
    <row r="1166" spans="1:3" ht="15">
      <c r="A1166" s="1"/>
      <c r="C1166" s="539"/>
    </row>
    <row r="1167" spans="1:3" ht="15">
      <c r="A1167" s="1"/>
      <c r="C1167" s="539"/>
    </row>
    <row r="1168" spans="1:3" ht="15">
      <c r="A1168" s="1"/>
      <c r="C1168" s="539"/>
    </row>
    <row r="1169" spans="1:3" ht="15">
      <c r="A1169" s="1"/>
      <c r="C1169" s="539"/>
    </row>
    <row r="1170" spans="1:3" ht="15">
      <c r="A1170" s="1"/>
      <c r="C1170" s="539"/>
    </row>
    <row r="1171" spans="1:3" ht="15">
      <c r="A1171" s="1"/>
      <c r="C1171" s="539"/>
    </row>
    <row r="1172" spans="1:3" ht="15">
      <c r="A1172" s="1"/>
      <c r="C1172" s="539"/>
    </row>
    <row r="1173" spans="1:3" ht="15">
      <c r="A1173" s="1"/>
      <c r="C1173" s="539"/>
    </row>
    <row r="1174" spans="1:3" ht="15">
      <c r="A1174" s="1"/>
      <c r="C1174" s="539"/>
    </row>
    <row r="1175" spans="1:3" ht="15">
      <c r="A1175" s="1"/>
      <c r="C1175" s="539"/>
    </row>
    <row r="1176" spans="1:3" ht="15">
      <c r="A1176" s="1"/>
      <c r="C1176" s="539"/>
    </row>
    <row r="1177" spans="1:3" ht="15">
      <c r="A1177" s="1"/>
      <c r="C1177" s="539"/>
    </row>
    <row r="1178" spans="1:3" ht="15">
      <c r="A1178" s="1"/>
      <c r="C1178" s="539"/>
    </row>
    <row r="1179" spans="1:3" ht="15">
      <c r="A1179" s="1"/>
      <c r="C1179" s="539"/>
    </row>
    <row r="1180" spans="1:3" ht="15">
      <c r="A1180" s="1"/>
      <c r="C1180" s="539"/>
    </row>
    <row r="1181" spans="1:3" ht="15">
      <c r="A1181" s="1"/>
      <c r="C1181" s="539"/>
    </row>
    <row r="1182" spans="1:3" ht="15">
      <c r="A1182" s="1"/>
      <c r="C1182" s="539"/>
    </row>
    <row r="1183" spans="1:3" ht="15">
      <c r="A1183" s="1"/>
      <c r="C1183" s="539"/>
    </row>
    <row r="1184" spans="1:3" ht="15">
      <c r="A1184" s="1"/>
      <c r="C1184" s="539"/>
    </row>
    <row r="1185" spans="1:3" ht="15">
      <c r="A1185" s="1"/>
      <c r="C1185" s="539"/>
    </row>
    <row r="1186" spans="1:3" ht="15">
      <c r="A1186" s="1"/>
      <c r="C1186" s="539"/>
    </row>
    <row r="1187" spans="1:3" ht="15">
      <c r="A1187" s="1"/>
      <c r="C1187" s="539"/>
    </row>
    <row r="1188" spans="1:3" ht="15">
      <c r="A1188" s="1"/>
      <c r="C1188" s="539"/>
    </row>
    <row r="1189" spans="1:3" ht="15">
      <c r="A1189" s="1"/>
      <c r="C1189" s="539"/>
    </row>
    <row r="1190" spans="1:3" ht="15">
      <c r="A1190" s="1"/>
      <c r="C1190" s="539"/>
    </row>
    <row r="1191" spans="1:3" ht="15">
      <c r="A1191" s="1"/>
      <c r="C1191" s="539"/>
    </row>
    <row r="1192" spans="1:3" ht="15">
      <c r="A1192" s="1"/>
      <c r="C1192" s="539"/>
    </row>
    <row r="1193" spans="1:3" ht="15">
      <c r="A1193" s="1"/>
      <c r="C1193" s="539"/>
    </row>
    <row r="1194" spans="1:3" ht="15">
      <c r="A1194" s="1"/>
      <c r="C1194" s="539"/>
    </row>
    <row r="1195" spans="1:3" ht="15">
      <c r="A1195" s="1"/>
      <c r="C1195" s="539"/>
    </row>
    <row r="1196" spans="1:3" ht="15">
      <c r="A1196" s="1"/>
      <c r="C1196" s="539"/>
    </row>
    <row r="1197" spans="1:3" ht="15">
      <c r="A1197" s="1"/>
      <c r="C1197" s="539"/>
    </row>
    <row r="1198" spans="1:3" ht="15">
      <c r="A1198" s="1"/>
      <c r="C1198" s="539"/>
    </row>
    <row r="1199" spans="1:3" ht="15">
      <c r="A1199" s="1"/>
      <c r="C1199" s="539"/>
    </row>
    <row r="1200" spans="1:3" ht="15">
      <c r="A1200" s="1"/>
      <c r="C1200" s="539"/>
    </row>
    <row r="1201" spans="1:3" ht="15">
      <c r="A1201" s="1"/>
      <c r="C1201" s="539"/>
    </row>
    <row r="1202" spans="1:3" ht="15">
      <c r="A1202" s="1"/>
      <c r="C1202" s="539"/>
    </row>
    <row r="1203" spans="1:3" ht="15">
      <c r="A1203" s="1"/>
      <c r="C1203" s="539"/>
    </row>
    <row r="1204" spans="1:3" ht="15">
      <c r="A1204" s="1"/>
      <c r="C1204" s="539"/>
    </row>
    <row r="1205" spans="1:3" ht="15">
      <c r="A1205" s="1"/>
      <c r="C1205" s="539"/>
    </row>
    <row r="1206" spans="1:3" ht="15">
      <c r="A1206" s="1"/>
      <c r="C1206" s="539"/>
    </row>
    <row r="1207" spans="1:3" ht="15">
      <c r="A1207" s="1"/>
      <c r="C1207" s="539"/>
    </row>
    <row r="1208" spans="1:3" ht="15">
      <c r="A1208" s="1"/>
      <c r="C1208" s="539"/>
    </row>
    <row r="1209" spans="1:3" ht="15">
      <c r="A1209" s="1"/>
      <c r="C1209" s="539"/>
    </row>
    <row r="1210" spans="1:3" ht="15">
      <c r="A1210" s="1"/>
      <c r="C1210" s="539"/>
    </row>
    <row r="1211" spans="1:3" ht="15">
      <c r="A1211" s="1"/>
      <c r="C1211" s="539"/>
    </row>
    <row r="1212" spans="1:3" ht="15">
      <c r="A1212" s="1"/>
      <c r="C1212" s="539"/>
    </row>
    <row r="1213" spans="1:3" ht="15">
      <c r="A1213" s="1"/>
      <c r="C1213" s="539"/>
    </row>
    <row r="1214" spans="1:3" ht="15">
      <c r="A1214" s="1"/>
      <c r="C1214" s="539"/>
    </row>
    <row r="1215" spans="1:3" ht="15">
      <c r="A1215" s="1"/>
      <c r="C1215" s="539"/>
    </row>
    <row r="1216" spans="1:3" ht="15">
      <c r="A1216" s="1"/>
      <c r="C1216" s="539"/>
    </row>
    <row r="1217" spans="1:3" ht="15">
      <c r="A1217" s="1"/>
      <c r="C1217" s="539"/>
    </row>
    <row r="1218" spans="1:3" ht="15">
      <c r="A1218" s="1"/>
      <c r="C1218" s="539"/>
    </row>
    <row r="1219" spans="1:3" ht="15">
      <c r="A1219" s="1"/>
      <c r="C1219" s="539"/>
    </row>
    <row r="1220" spans="1:3" ht="15">
      <c r="A1220" s="1"/>
      <c r="C1220" s="539"/>
    </row>
    <row r="1221" spans="1:3" ht="15">
      <c r="A1221" s="1"/>
      <c r="C1221" s="539"/>
    </row>
    <row r="1222" spans="1:3" ht="15">
      <c r="A1222" s="1"/>
      <c r="C1222" s="539"/>
    </row>
    <row r="1223" spans="1:3" ht="15">
      <c r="A1223" s="1"/>
      <c r="C1223" s="539"/>
    </row>
    <row r="1224" spans="1:3" ht="15">
      <c r="A1224" s="1"/>
      <c r="C1224" s="539"/>
    </row>
    <row r="1225" spans="1:3" ht="15">
      <c r="A1225" s="1"/>
      <c r="C1225" s="539"/>
    </row>
    <row r="1226" spans="1:3" ht="15">
      <c r="A1226" s="1"/>
      <c r="C1226" s="539"/>
    </row>
    <row r="1227" spans="1:3" ht="15">
      <c r="A1227" s="1"/>
      <c r="C1227" s="539"/>
    </row>
    <row r="1228" spans="1:3" ht="15">
      <c r="A1228" s="1"/>
      <c r="C1228" s="539"/>
    </row>
    <row r="1229" spans="1:3" ht="15">
      <c r="A1229" s="1"/>
      <c r="C1229" s="539"/>
    </row>
    <row r="1230" spans="1:3" ht="15">
      <c r="A1230" s="1"/>
      <c r="C1230" s="539"/>
    </row>
    <row r="1231" spans="1:3" ht="15">
      <c r="A1231" s="1"/>
      <c r="C1231" s="539"/>
    </row>
    <row r="1232" spans="1:3" ht="15">
      <c r="A1232" s="1"/>
      <c r="C1232" s="539"/>
    </row>
    <row r="1233" spans="1:3" ht="15">
      <c r="A1233" s="1"/>
      <c r="C1233" s="539"/>
    </row>
    <row r="1234" spans="1:3" ht="15">
      <c r="A1234" s="1"/>
      <c r="C1234" s="539"/>
    </row>
    <row r="1235" spans="1:3" ht="15">
      <c r="A1235" s="1"/>
      <c r="C1235" s="539"/>
    </row>
    <row r="1236" spans="1:3" ht="15">
      <c r="A1236" s="1"/>
      <c r="C1236" s="539"/>
    </row>
    <row r="1237" spans="1:3" ht="15">
      <c r="A1237" s="1"/>
      <c r="C1237" s="539"/>
    </row>
    <row r="1238" spans="1:3" ht="15">
      <c r="A1238" s="1"/>
      <c r="C1238" s="539"/>
    </row>
    <row r="1239" spans="1:3" ht="15">
      <c r="A1239" s="1"/>
      <c r="C1239" s="539"/>
    </row>
    <row r="1240" spans="1:3" ht="15">
      <c r="A1240" s="1"/>
      <c r="C1240" s="539"/>
    </row>
    <row r="1241" spans="1:3" ht="15">
      <c r="A1241" s="1"/>
      <c r="C1241" s="539"/>
    </row>
    <row r="1242" spans="1:3" ht="15">
      <c r="A1242" s="1"/>
      <c r="C1242" s="539"/>
    </row>
    <row r="1243" spans="1:3" ht="15">
      <c r="A1243" s="1"/>
      <c r="C1243" s="539"/>
    </row>
    <row r="1244" spans="1:3" ht="15">
      <c r="A1244" s="1"/>
      <c r="C1244" s="539"/>
    </row>
    <row r="1245" spans="1:3" ht="15">
      <c r="A1245" s="1"/>
      <c r="C1245" s="539"/>
    </row>
    <row r="1246" spans="1:3" ht="15">
      <c r="A1246" s="1"/>
      <c r="C1246" s="539"/>
    </row>
    <row r="1247" spans="1:3" ht="15">
      <c r="A1247" s="1"/>
      <c r="C1247" s="539"/>
    </row>
    <row r="1248" spans="1:3" ht="15">
      <c r="A1248" s="1"/>
      <c r="C1248" s="539"/>
    </row>
    <row r="1249" spans="1:3" ht="15">
      <c r="A1249" s="1"/>
      <c r="C1249" s="539"/>
    </row>
    <row r="1250" spans="1:3" ht="15">
      <c r="A1250" s="1"/>
      <c r="C1250" s="539"/>
    </row>
    <row r="1251" spans="1:3" ht="15">
      <c r="A1251" s="1"/>
      <c r="C1251" s="539"/>
    </row>
    <row r="1252" spans="1:3" ht="15">
      <c r="A1252" s="1"/>
      <c r="C1252" s="539"/>
    </row>
    <row r="1253" spans="1:3" ht="15">
      <c r="A1253" s="1"/>
      <c r="C1253" s="539"/>
    </row>
    <row r="1254" spans="1:3" ht="15">
      <c r="A1254" s="1"/>
      <c r="C1254" s="539"/>
    </row>
    <row r="1255" spans="1:3" ht="15">
      <c r="A1255" s="1"/>
      <c r="C1255" s="539"/>
    </row>
    <row r="1256" spans="1:3" ht="15">
      <c r="A1256" s="1"/>
      <c r="C1256" s="539"/>
    </row>
    <row r="1257" spans="1:3" ht="15">
      <c r="A1257" s="1"/>
      <c r="C1257" s="539"/>
    </row>
    <row r="1258" spans="1:3" ht="15">
      <c r="A1258" s="1"/>
      <c r="C1258" s="539"/>
    </row>
    <row r="1259" spans="1:3" ht="15">
      <c r="A1259" s="1"/>
      <c r="C1259" s="539"/>
    </row>
    <row r="1260" spans="1:3" ht="15">
      <c r="A1260" s="1"/>
      <c r="C1260" s="539"/>
    </row>
    <row r="1261" spans="1:3" ht="15">
      <c r="A1261" s="1"/>
      <c r="C1261" s="539"/>
    </row>
    <row r="1262" spans="1:3" ht="15">
      <c r="A1262" s="1"/>
      <c r="C1262" s="539"/>
    </row>
    <row r="1263" spans="1:3" ht="15">
      <c r="A1263" s="1"/>
      <c r="C1263" s="539"/>
    </row>
    <row r="1264" spans="1:3" ht="15">
      <c r="A1264" s="1"/>
      <c r="C1264" s="539"/>
    </row>
    <row r="1265" spans="1:3" ht="15">
      <c r="A1265" s="1"/>
      <c r="C1265" s="539"/>
    </row>
    <row r="1266" spans="1:3" ht="15">
      <c r="A1266" s="1"/>
      <c r="C1266" s="539"/>
    </row>
    <row r="1267" spans="1:3" ht="15">
      <c r="A1267" s="1"/>
      <c r="C1267" s="539"/>
    </row>
    <row r="1268" spans="1:3" ht="15">
      <c r="A1268" s="1"/>
      <c r="C1268" s="539"/>
    </row>
    <row r="1269" spans="1:3" ht="15">
      <c r="A1269" s="1"/>
      <c r="C1269" s="539"/>
    </row>
    <row r="1270" spans="1:3" ht="15">
      <c r="A1270" s="1"/>
      <c r="C1270" s="539"/>
    </row>
    <row r="1271" spans="1:3" ht="15">
      <c r="A1271" s="1"/>
      <c r="C1271" s="539"/>
    </row>
    <row r="1272" spans="1:3" ht="15">
      <c r="A1272" s="1"/>
      <c r="C1272" s="539"/>
    </row>
    <row r="1273" spans="1:3" ht="15">
      <c r="A1273" s="1"/>
      <c r="C1273" s="539"/>
    </row>
    <row r="1274" spans="1:3" ht="15">
      <c r="A1274" s="1"/>
      <c r="C1274" s="539"/>
    </row>
    <row r="1275" spans="1:3" ht="15">
      <c r="A1275" s="1"/>
      <c r="C1275" s="539"/>
    </row>
    <row r="1276" spans="1:3" ht="15">
      <c r="A1276" s="1"/>
      <c r="C1276" s="539"/>
    </row>
    <row r="1277" spans="1:3" ht="15">
      <c r="A1277" s="1"/>
      <c r="C1277" s="539"/>
    </row>
    <row r="1278" spans="1:3" ht="15">
      <c r="A1278" s="1"/>
      <c r="C1278" s="539"/>
    </row>
    <row r="1279" spans="1:3" ht="15">
      <c r="A1279" s="1"/>
      <c r="C1279" s="539"/>
    </row>
    <row r="1280" spans="1:3" ht="15">
      <c r="A1280" s="1"/>
      <c r="C1280" s="539"/>
    </row>
    <row r="1281" spans="1:3" ht="15">
      <c r="A1281" s="1"/>
      <c r="C1281" s="539"/>
    </row>
    <row r="1282" spans="1:3" ht="15">
      <c r="A1282" s="1"/>
      <c r="C1282" s="539"/>
    </row>
    <row r="1283" spans="1:3" ht="15">
      <c r="A1283" s="1"/>
      <c r="C1283" s="539"/>
    </row>
    <row r="1284" spans="1:3" ht="15">
      <c r="A1284" s="1"/>
      <c r="C1284" s="539"/>
    </row>
    <row r="1285" spans="1:3" ht="15">
      <c r="A1285" s="1"/>
      <c r="C1285" s="539"/>
    </row>
    <row r="1286" spans="1:3" ht="15">
      <c r="A1286" s="1"/>
      <c r="C1286" s="539"/>
    </row>
    <row r="1287" spans="1:3" ht="15">
      <c r="A1287" s="1"/>
      <c r="C1287" s="539"/>
    </row>
    <row r="1288" spans="1:3" ht="15">
      <c r="A1288" s="1"/>
      <c r="C1288" s="539"/>
    </row>
    <row r="1289" spans="1:3" ht="15">
      <c r="A1289" s="1"/>
      <c r="C1289" s="539"/>
    </row>
    <row r="1290" spans="1:3" ht="15">
      <c r="A1290" s="1"/>
      <c r="C1290" s="539"/>
    </row>
    <row r="1291" spans="1:3" ht="15">
      <c r="A1291" s="1"/>
      <c r="C1291" s="539"/>
    </row>
    <row r="1292" spans="1:3" ht="15">
      <c r="A1292" s="1"/>
      <c r="C1292" s="539"/>
    </row>
    <row r="1293" spans="1:3" ht="15">
      <c r="A1293" s="1"/>
      <c r="C1293" s="539"/>
    </row>
    <row r="1294" spans="1:3" ht="15">
      <c r="A1294" s="1"/>
      <c r="C1294" s="539"/>
    </row>
    <row r="1295" spans="1:3" ht="15">
      <c r="A1295" s="1"/>
      <c r="C1295" s="539"/>
    </row>
    <row r="1296" spans="1:3" ht="15">
      <c r="A1296" s="1"/>
      <c r="C1296" s="539"/>
    </row>
    <row r="1297" spans="1:3" ht="15">
      <c r="A1297" s="1"/>
      <c r="C1297" s="539"/>
    </row>
    <row r="1298" spans="1:3" ht="15">
      <c r="A1298" s="1"/>
      <c r="C1298" s="539"/>
    </row>
    <row r="1299" spans="1:3" ht="15">
      <c r="A1299" s="1"/>
      <c r="C1299" s="539"/>
    </row>
    <row r="1300" spans="1:3" ht="15">
      <c r="A1300" s="1"/>
      <c r="C1300" s="539"/>
    </row>
    <row r="1301" spans="1:3" ht="15">
      <c r="A1301" s="1"/>
      <c r="C1301" s="539"/>
    </row>
    <row r="1302" spans="1:3" ht="15">
      <c r="A1302" s="1"/>
      <c r="C1302" s="539"/>
    </row>
    <row r="1303" spans="1:3" ht="15">
      <c r="A1303" s="1"/>
      <c r="C1303" s="539"/>
    </row>
    <row r="1304" spans="1:3" ht="15">
      <c r="A1304" s="1"/>
      <c r="C1304" s="539"/>
    </row>
    <row r="1305" spans="1:3" ht="15">
      <c r="A1305" s="1"/>
      <c r="C1305" s="539"/>
    </row>
    <row r="1306" spans="1:3" ht="15">
      <c r="A1306" s="1"/>
      <c r="C1306" s="539"/>
    </row>
    <row r="1307" spans="1:3" ht="15">
      <c r="A1307" s="1"/>
      <c r="C1307" s="539"/>
    </row>
    <row r="1308" spans="1:3" ht="15">
      <c r="A1308" s="1"/>
      <c r="C1308" s="539"/>
    </row>
    <row r="1309" spans="1:3" ht="15">
      <c r="A1309" s="1"/>
      <c r="C1309" s="539"/>
    </row>
    <row r="1310" spans="1:3" ht="15">
      <c r="A1310" s="1"/>
      <c r="C1310" s="539"/>
    </row>
    <row r="1311" spans="1:3" ht="15">
      <c r="A1311" s="1"/>
      <c r="C1311" s="539"/>
    </row>
    <row r="1312" spans="1:3" ht="15">
      <c r="A1312" s="1"/>
      <c r="C1312" s="539"/>
    </row>
    <row r="1313" spans="1:3" ht="15">
      <c r="A1313" s="1"/>
      <c r="C1313" s="539"/>
    </row>
    <row r="1314" spans="1:3" ht="15">
      <c r="A1314" s="1"/>
      <c r="C1314" s="539"/>
    </row>
    <row r="1315" spans="1:3" ht="15">
      <c r="A1315" s="1"/>
      <c r="C1315" s="539"/>
    </row>
    <row r="1316" spans="1:3" ht="15">
      <c r="A1316" s="1"/>
      <c r="C1316" s="539"/>
    </row>
    <row r="1317" spans="1:3" ht="15">
      <c r="A1317" s="1"/>
      <c r="C1317" s="539"/>
    </row>
    <row r="1318" spans="1:3" ht="15">
      <c r="A1318" s="1"/>
      <c r="C1318" s="539"/>
    </row>
    <row r="1319" spans="1:3" ht="15">
      <c r="A1319" s="1"/>
      <c r="C1319" s="539"/>
    </row>
    <row r="1320" spans="1:3" ht="15">
      <c r="A1320" s="1"/>
      <c r="C1320" s="539"/>
    </row>
    <row r="1321" spans="1:3" ht="15">
      <c r="A1321" s="1"/>
      <c r="C1321" s="539"/>
    </row>
    <row r="1322" spans="1:3" ht="15">
      <c r="A1322" s="1"/>
      <c r="C1322" s="539"/>
    </row>
    <row r="1323" spans="1:3" ht="15">
      <c r="A1323" s="1"/>
      <c r="C1323" s="539"/>
    </row>
    <row r="1324" spans="1:3" ht="15">
      <c r="A1324" s="1"/>
      <c r="C1324" s="539"/>
    </row>
    <row r="1325" spans="1:3" ht="15">
      <c r="A1325" s="1"/>
      <c r="C1325" s="539"/>
    </row>
    <row r="1326" spans="1:3" ht="15">
      <c r="A1326" s="1"/>
      <c r="C1326" s="539"/>
    </row>
    <row r="1327" spans="1:3" ht="15">
      <c r="A1327" s="1"/>
      <c r="C1327" s="539"/>
    </row>
    <row r="1328" spans="1:3" ht="15">
      <c r="A1328" s="1"/>
      <c r="C1328" s="539"/>
    </row>
    <row r="1329" spans="1:3" ht="15">
      <c r="A1329" s="1"/>
      <c r="C1329" s="539"/>
    </row>
    <row r="1330" spans="1:3" ht="15">
      <c r="A1330" s="1"/>
      <c r="C1330" s="539"/>
    </row>
    <row r="1331" spans="1:3" ht="15">
      <c r="A1331" s="1"/>
      <c r="C1331" s="539"/>
    </row>
    <row r="1332" spans="1:3" ht="15">
      <c r="A1332" s="1"/>
      <c r="C1332" s="539"/>
    </row>
    <row r="1333" spans="1:3" ht="15">
      <c r="A1333" s="1"/>
      <c r="C1333" s="539"/>
    </row>
    <row r="1334" spans="1:3" ht="15">
      <c r="A1334" s="1"/>
      <c r="C1334" s="539"/>
    </row>
    <row r="1335" spans="1:3" ht="15">
      <c r="A1335" s="1"/>
      <c r="C1335" s="539"/>
    </row>
    <row r="1336" spans="1:3" ht="15">
      <c r="A1336" s="1"/>
      <c r="C1336" s="539"/>
    </row>
    <row r="1337" spans="1:3" ht="15">
      <c r="A1337" s="1"/>
      <c r="C1337" s="539"/>
    </row>
    <row r="1338" spans="1:3" ht="15">
      <c r="A1338" s="1"/>
      <c r="C1338" s="539"/>
    </row>
    <row r="1339" spans="1:3" ht="15">
      <c r="A1339" s="1"/>
      <c r="C1339" s="539"/>
    </row>
    <row r="1340" spans="1:3" ht="15">
      <c r="A1340" s="1"/>
      <c r="C1340" s="539"/>
    </row>
    <row r="1341" spans="1:3" ht="15">
      <c r="A1341" s="1"/>
      <c r="C1341" s="539"/>
    </row>
    <row r="1342" spans="1:3" ht="15">
      <c r="A1342" s="1"/>
      <c r="C1342" s="539"/>
    </row>
    <row r="1343" spans="1:3" ht="15">
      <c r="A1343" s="1"/>
      <c r="C1343" s="539"/>
    </row>
    <row r="1344" spans="1:3" ht="15">
      <c r="A1344" s="1"/>
      <c r="C1344" s="539"/>
    </row>
    <row r="1345" spans="1:3" ht="15">
      <c r="A1345" s="1"/>
      <c r="C1345" s="539"/>
    </row>
    <row r="1346" spans="1:3" ht="15">
      <c r="A1346" s="1"/>
      <c r="C1346" s="539"/>
    </row>
    <row r="1347" spans="1:3" ht="15">
      <c r="A1347" s="1"/>
      <c r="C1347" s="539"/>
    </row>
    <row r="1348" spans="1:3" ht="15">
      <c r="A1348" s="1"/>
      <c r="C1348" s="539"/>
    </row>
    <row r="1349" spans="1:3" ht="15">
      <c r="A1349" s="1"/>
      <c r="C1349" s="539"/>
    </row>
    <row r="1350" spans="1:3" ht="15">
      <c r="A1350" s="1"/>
      <c r="C1350" s="539"/>
    </row>
    <row r="1351" spans="1:3" ht="15">
      <c r="A1351" s="1"/>
      <c r="C1351" s="539"/>
    </row>
    <row r="1352" spans="1:3" ht="15">
      <c r="A1352" s="1"/>
      <c r="C1352" s="539"/>
    </row>
    <row r="1353" spans="1:3" ht="15">
      <c r="A1353" s="1"/>
      <c r="C1353" s="539"/>
    </row>
    <row r="1354" spans="1:3" ht="15">
      <c r="A1354" s="1"/>
      <c r="C1354" s="539"/>
    </row>
    <row r="1355" spans="1:3" ht="15">
      <c r="A1355" s="1"/>
      <c r="C1355" s="539"/>
    </row>
    <row r="1356" spans="1:3" ht="15">
      <c r="A1356" s="1"/>
      <c r="C1356" s="539"/>
    </row>
    <row r="1357" spans="1:3" ht="15">
      <c r="A1357" s="1"/>
      <c r="C1357" s="539"/>
    </row>
    <row r="1358" spans="1:3" ht="15">
      <c r="A1358" s="1"/>
      <c r="C1358" s="539"/>
    </row>
    <row r="1359" spans="1:3" ht="15">
      <c r="A1359" s="1"/>
      <c r="C1359" s="539"/>
    </row>
    <row r="1360" spans="1:3" ht="15">
      <c r="A1360" s="1"/>
      <c r="C1360" s="539"/>
    </row>
    <row r="1361" spans="1:3" ht="15">
      <c r="A1361" s="1"/>
      <c r="C1361" s="539"/>
    </row>
    <row r="1362" spans="1:3" ht="15">
      <c r="A1362" s="1"/>
      <c r="C1362" s="539"/>
    </row>
    <row r="1363" spans="1:3" ht="15">
      <c r="A1363" s="1"/>
      <c r="C1363" s="539"/>
    </row>
    <row r="1364" spans="1:3" ht="15">
      <c r="A1364" s="1"/>
      <c r="C1364" s="539"/>
    </row>
    <row r="1365" spans="1:3" ht="15">
      <c r="A1365" s="1"/>
      <c r="C1365" s="539"/>
    </row>
    <row r="1366" spans="1:3" ht="15">
      <c r="A1366" s="1"/>
      <c r="C1366" s="539"/>
    </row>
    <row r="1367" spans="1:3" ht="15">
      <c r="A1367" s="1"/>
      <c r="C1367" s="539"/>
    </row>
    <row r="1368" spans="1:3" ht="15">
      <c r="A1368" s="1"/>
      <c r="C1368" s="539"/>
    </row>
    <row r="1369" spans="1:3" ht="15">
      <c r="A1369" s="1"/>
      <c r="C1369" s="539"/>
    </row>
    <row r="1370" spans="1:3" ht="15">
      <c r="A1370" s="1"/>
      <c r="C1370" s="539"/>
    </row>
    <row r="1371" spans="1:3" ht="15">
      <c r="A1371" s="1"/>
      <c r="C1371" s="539"/>
    </row>
    <row r="1372" spans="1:3" ht="15">
      <c r="A1372" s="1"/>
      <c r="C1372" s="539"/>
    </row>
    <row r="1373" spans="1:3" ht="15">
      <c r="A1373" s="1"/>
      <c r="C1373" s="539"/>
    </row>
    <row r="1374" spans="1:3" ht="15">
      <c r="A1374" s="1"/>
      <c r="C1374" s="539"/>
    </row>
    <row r="1375" spans="1:3" ht="15">
      <c r="A1375" s="1"/>
      <c r="C1375" s="539"/>
    </row>
    <row r="1376" spans="1:3" ht="15">
      <c r="A1376" s="1"/>
      <c r="C1376" s="539"/>
    </row>
    <row r="1377" spans="1:3" ht="15">
      <c r="A1377" s="1"/>
      <c r="C1377" s="539"/>
    </row>
    <row r="1378" spans="1:3" ht="15">
      <c r="A1378" s="1"/>
      <c r="C1378" s="539"/>
    </row>
    <row r="1379" spans="1:3" ht="15">
      <c r="A1379" s="1"/>
      <c r="C1379" s="539"/>
    </row>
    <row r="1380" spans="1:3" ht="15">
      <c r="A1380" s="1"/>
      <c r="C1380" s="539"/>
    </row>
    <row r="1381" spans="1:3" ht="15">
      <c r="A1381" s="1"/>
      <c r="C1381" s="539"/>
    </row>
    <row r="1382" spans="1:3" ht="15">
      <c r="A1382" s="1"/>
      <c r="C1382" s="539"/>
    </row>
    <row r="1383" spans="1:3" ht="15">
      <c r="A1383" s="1"/>
      <c r="C1383" s="539"/>
    </row>
    <row r="1384" spans="1:3" ht="15">
      <c r="A1384" s="1"/>
      <c r="C1384" s="539"/>
    </row>
    <row r="1385" spans="1:3" ht="15">
      <c r="A1385" s="1"/>
      <c r="C1385" s="539"/>
    </row>
    <row r="1386" spans="1:3" ht="15">
      <c r="A1386" s="1"/>
      <c r="C1386" s="539"/>
    </row>
    <row r="1387" spans="1:3" ht="15">
      <c r="A1387" s="1"/>
      <c r="C1387" s="539"/>
    </row>
    <row r="1388" spans="1:3" ht="15">
      <c r="A1388" s="1"/>
      <c r="C1388" s="539"/>
    </row>
    <row r="1389" spans="1:3" ht="15">
      <c r="A1389" s="1"/>
      <c r="C1389" s="539"/>
    </row>
    <row r="1390" spans="1:3" ht="15">
      <c r="A1390" s="1"/>
      <c r="C1390" s="539"/>
    </row>
    <row r="1391" spans="1:3" ht="15">
      <c r="A1391" s="1"/>
      <c r="C1391" s="539"/>
    </row>
    <row r="1392" spans="1:3" ht="15">
      <c r="A1392" s="1"/>
      <c r="C1392" s="539"/>
    </row>
    <row r="1393" spans="1:3" ht="15">
      <c r="A1393" s="1"/>
      <c r="C1393" s="539"/>
    </row>
    <row r="1394" spans="1:3" ht="15">
      <c r="A1394" s="1"/>
      <c r="C1394" s="539"/>
    </row>
    <row r="1395" spans="1:3" ht="15">
      <c r="A1395" s="1"/>
      <c r="C1395" s="539"/>
    </row>
    <row r="1396" spans="1:3" ht="15">
      <c r="A1396" s="1"/>
      <c r="C1396" s="539"/>
    </row>
    <row r="1397" spans="1:3" ht="15">
      <c r="A1397" s="1"/>
      <c r="C1397" s="539"/>
    </row>
    <row r="1398" spans="1:3" ht="15">
      <c r="A1398" s="1"/>
      <c r="C1398" s="539"/>
    </row>
    <row r="1399" spans="1:3" ht="15">
      <c r="A1399" s="1"/>
      <c r="C1399" s="539"/>
    </row>
    <row r="1400" spans="1:3" ht="15">
      <c r="A1400" s="1"/>
      <c r="C1400" s="539"/>
    </row>
    <row r="1401" spans="1:3" ht="15">
      <c r="A1401" s="1"/>
      <c r="C1401" s="539"/>
    </row>
    <row r="1402" spans="1:3" ht="15">
      <c r="A1402" s="1"/>
      <c r="C1402" s="539"/>
    </row>
    <row r="1403" spans="1:3" ht="15">
      <c r="A1403" s="1"/>
      <c r="C1403" s="539"/>
    </row>
    <row r="1404" spans="1:3" ht="15">
      <c r="A1404" s="1"/>
      <c r="C1404" s="539"/>
    </row>
    <row r="1405" spans="1:3" ht="15">
      <c r="A1405" s="1"/>
      <c r="C1405" s="539"/>
    </row>
    <row r="1406" spans="1:3" ht="15">
      <c r="A1406" s="1"/>
      <c r="C1406" s="539"/>
    </row>
    <row r="1407" spans="1:3" ht="15">
      <c r="A1407" s="1"/>
      <c r="C1407" s="539"/>
    </row>
    <row r="1408" spans="1:3" ht="15">
      <c r="A1408" s="1"/>
      <c r="C1408" s="539"/>
    </row>
    <row r="1409" spans="1:3" ht="15">
      <c r="A1409" s="1"/>
      <c r="C1409" s="539"/>
    </row>
    <row r="1410" spans="1:3" ht="15">
      <c r="A1410" s="1"/>
      <c r="C1410" s="539"/>
    </row>
    <row r="1411" spans="1:3" ht="15">
      <c r="A1411" s="1"/>
      <c r="C1411" s="539"/>
    </row>
    <row r="1412" spans="1:3" ht="15">
      <c r="A1412" s="1"/>
      <c r="C1412" s="539"/>
    </row>
    <row r="1413" spans="1:3" ht="15">
      <c r="A1413" s="1"/>
      <c r="C1413" s="539"/>
    </row>
    <row r="1414" spans="1:3" ht="15">
      <c r="A1414" s="1"/>
      <c r="C1414" s="539"/>
    </row>
    <row r="1415" spans="1:3" ht="15">
      <c r="A1415" s="1"/>
      <c r="C1415" s="539"/>
    </row>
    <row r="1416" spans="1:3" ht="15">
      <c r="A1416" s="1"/>
      <c r="C1416" s="539"/>
    </row>
    <row r="1417" spans="1:3" ht="15">
      <c r="A1417" s="1"/>
      <c r="C1417" s="539"/>
    </row>
    <row r="1418" spans="1:3" ht="15">
      <c r="A1418" s="1"/>
      <c r="C1418" s="539"/>
    </row>
    <row r="1419" spans="1:3" ht="15">
      <c r="A1419" s="1"/>
      <c r="C1419" s="539"/>
    </row>
    <row r="1420" spans="1:3" ht="15">
      <c r="A1420" s="1"/>
      <c r="C1420" s="539"/>
    </row>
    <row r="1421" spans="1:3" ht="15">
      <c r="A1421" s="1"/>
      <c r="C1421" s="539"/>
    </row>
    <row r="1422" spans="1:3" ht="15">
      <c r="A1422" s="1"/>
      <c r="C1422" s="539"/>
    </row>
    <row r="1423" spans="1:3" ht="15">
      <c r="A1423" s="1"/>
      <c r="C1423" s="539"/>
    </row>
    <row r="1424" spans="1:3" ht="15">
      <c r="A1424" s="1"/>
      <c r="C1424" s="539"/>
    </row>
    <row r="1425" spans="1:3" ht="15">
      <c r="A1425" s="1"/>
      <c r="C1425" s="539"/>
    </row>
    <row r="1426" spans="1:3" ht="15">
      <c r="A1426" s="1"/>
      <c r="C1426" s="539"/>
    </row>
    <row r="1427" spans="1:3" ht="15">
      <c r="A1427" s="1"/>
      <c r="C1427" s="539"/>
    </row>
    <row r="1428" spans="1:3" ht="15">
      <c r="A1428" s="1"/>
      <c r="C1428" s="539"/>
    </row>
    <row r="1429" spans="1:3" ht="15">
      <c r="A1429" s="1"/>
      <c r="C1429" s="539"/>
    </row>
    <row r="1430" spans="1:3" ht="15">
      <c r="A1430" s="1"/>
      <c r="C1430" s="539"/>
    </row>
    <row r="1431" spans="1:3" ht="15">
      <c r="A1431" s="1"/>
      <c r="C1431" s="539"/>
    </row>
    <row r="1432" spans="1:3" ht="15">
      <c r="A1432" s="1"/>
      <c r="C1432" s="539"/>
    </row>
    <row r="1433" spans="1:3" ht="15">
      <c r="A1433" s="1"/>
      <c r="C1433" s="539"/>
    </row>
    <row r="1434" spans="1:3" ht="15">
      <c r="A1434" s="1"/>
      <c r="C1434" s="539"/>
    </row>
    <row r="1435" spans="1:3" ht="15">
      <c r="A1435" s="1"/>
      <c r="C1435" s="539"/>
    </row>
    <row r="1436" spans="1:3" ht="15">
      <c r="A1436" s="1"/>
      <c r="C1436" s="539"/>
    </row>
    <row r="1437" spans="1:3" ht="15">
      <c r="A1437" s="1"/>
      <c r="C1437" s="539"/>
    </row>
    <row r="1438" spans="1:3" ht="15">
      <c r="A1438" s="1"/>
      <c r="C1438" s="539"/>
    </row>
    <row r="1439" spans="1:3" ht="15">
      <c r="A1439" s="1"/>
      <c r="C1439" s="539"/>
    </row>
    <row r="1440" spans="1:3" ht="15">
      <c r="A1440" s="1"/>
      <c r="C1440" s="539"/>
    </row>
    <row r="1441" spans="1:3" ht="15">
      <c r="A1441" s="1"/>
      <c r="C1441" s="539"/>
    </row>
    <row r="1442" spans="1:3" ht="15">
      <c r="A1442" s="1"/>
      <c r="C1442" s="539"/>
    </row>
    <row r="1443" spans="1:3" ht="15">
      <c r="A1443" s="1"/>
      <c r="C1443" s="539"/>
    </row>
    <row r="1444" spans="1:3" ht="15">
      <c r="A1444" s="1"/>
      <c r="C1444" s="539"/>
    </row>
    <row r="1445" spans="1:3" ht="15">
      <c r="A1445" s="1"/>
      <c r="C1445" s="539"/>
    </row>
    <row r="1446" spans="1:3" ht="15">
      <c r="A1446" s="1"/>
      <c r="C1446" s="539"/>
    </row>
    <row r="1447" spans="1:3" ht="15">
      <c r="A1447" s="1"/>
      <c r="C1447" s="539"/>
    </row>
    <row r="1448" spans="1:3" ht="15">
      <c r="A1448" s="1"/>
      <c r="C1448" s="539"/>
    </row>
    <row r="1449" spans="1:3" ht="15">
      <c r="A1449" s="1"/>
      <c r="C1449" s="539"/>
    </row>
    <row r="1450" spans="1:3" ht="15">
      <c r="A1450" s="1"/>
      <c r="C1450" s="539"/>
    </row>
    <row r="1451" spans="1:3" ht="15">
      <c r="A1451" s="1"/>
      <c r="C1451" s="539"/>
    </row>
    <row r="1452" spans="1:3" ht="15">
      <c r="A1452" s="1"/>
      <c r="C1452" s="539"/>
    </row>
    <row r="1453" spans="1:3" ht="15">
      <c r="A1453" s="1"/>
      <c r="C1453" s="539"/>
    </row>
    <row r="1454" spans="1:3" ht="15">
      <c r="A1454" s="1"/>
      <c r="C1454" s="539"/>
    </row>
    <row r="1455" spans="1:3" ht="15">
      <c r="A1455" s="1"/>
      <c r="C1455" s="539"/>
    </row>
    <row r="1456" spans="1:3" ht="15">
      <c r="A1456" s="1"/>
      <c r="C1456" s="539"/>
    </row>
    <row r="1457" spans="1:3" ht="15">
      <c r="A1457" s="1"/>
      <c r="C1457" s="539"/>
    </row>
    <row r="1458" spans="1:3" ht="15">
      <c r="A1458" s="1"/>
      <c r="C1458" s="539"/>
    </row>
    <row r="1459" spans="1:3" ht="15">
      <c r="A1459" s="1"/>
      <c r="C1459" s="539"/>
    </row>
    <row r="1460" spans="1:3" ht="15">
      <c r="A1460" s="1"/>
      <c r="C1460" s="539"/>
    </row>
    <row r="1461" spans="1:3" ht="15">
      <c r="A1461" s="1"/>
      <c r="C1461" s="539"/>
    </row>
    <row r="1462" spans="1:3" ht="15">
      <c r="A1462" s="1"/>
      <c r="C1462" s="539"/>
    </row>
    <row r="1463" spans="1:3" ht="15">
      <c r="A1463" s="1"/>
      <c r="C1463" s="539"/>
    </row>
    <row r="1464" spans="1:3" ht="15">
      <c r="A1464" s="1"/>
      <c r="C1464" s="539"/>
    </row>
    <row r="1465" spans="1:3" ht="15">
      <c r="A1465" s="1"/>
      <c r="C1465" s="539"/>
    </row>
    <row r="1466" spans="1:3" ht="15">
      <c r="A1466" s="1"/>
      <c r="C1466" s="539"/>
    </row>
    <row r="1467" spans="1:3" ht="15">
      <c r="A1467" s="1"/>
      <c r="C1467" s="539"/>
    </row>
    <row r="1468" spans="1:3" ht="15">
      <c r="A1468" s="1"/>
      <c r="C1468" s="539"/>
    </row>
    <row r="1469" spans="1:3" ht="15">
      <c r="A1469" s="1"/>
      <c r="C1469" s="539"/>
    </row>
    <row r="1470" spans="1:3" ht="15">
      <c r="A1470" s="1"/>
      <c r="C1470" s="539"/>
    </row>
    <row r="1471" spans="1:3" ht="15">
      <c r="A1471" s="1"/>
      <c r="C1471" s="539"/>
    </row>
    <row r="1472" spans="1:3" ht="15">
      <c r="A1472" s="1"/>
      <c r="C1472" s="539"/>
    </row>
    <row r="1473" spans="1:3" ht="15">
      <c r="A1473" s="1"/>
      <c r="C1473" s="539"/>
    </row>
    <row r="1474" spans="1:3" ht="15">
      <c r="A1474" s="1"/>
      <c r="C1474" s="539"/>
    </row>
    <row r="1475" spans="1:3" ht="15">
      <c r="A1475" s="1"/>
      <c r="C1475" s="539"/>
    </row>
    <row r="1476" spans="1:3" ht="15">
      <c r="A1476" s="1"/>
      <c r="C1476" s="539"/>
    </row>
    <row r="1477" spans="1:3" ht="15">
      <c r="A1477" s="1"/>
      <c r="C1477" s="539"/>
    </row>
    <row r="1478" spans="1:3" ht="15">
      <c r="A1478" s="1"/>
      <c r="C1478" s="539"/>
    </row>
    <row r="1479" spans="1:3" ht="15">
      <c r="A1479" s="1"/>
      <c r="C1479" s="539"/>
    </row>
    <row r="1480" spans="1:3" ht="15">
      <c r="A1480" s="1"/>
      <c r="C1480" s="539"/>
    </row>
    <row r="1481" spans="1:3" ht="15">
      <c r="A1481" s="1"/>
      <c r="C1481" s="539"/>
    </row>
    <row r="1482" spans="1:3" ht="15">
      <c r="A1482" s="1"/>
      <c r="C1482" s="539"/>
    </row>
    <row r="1483" spans="1:3" ht="15">
      <c r="A1483" s="1"/>
      <c r="C1483" s="539"/>
    </row>
    <row r="1484" spans="1:3" ht="15">
      <c r="A1484" s="1"/>
      <c r="C1484" s="539"/>
    </row>
    <row r="1485" spans="1:3" ht="15">
      <c r="A1485" s="1"/>
      <c r="C1485" s="539"/>
    </row>
    <row r="1486" spans="1:3" ht="15">
      <c r="A1486" s="1"/>
      <c r="C1486" s="539"/>
    </row>
    <row r="1487" spans="1:3" ht="15">
      <c r="A1487" s="1"/>
      <c r="C1487" s="539"/>
    </row>
    <row r="1488" spans="1:3" ht="15">
      <c r="A1488" s="1"/>
      <c r="C1488" s="539"/>
    </row>
    <row r="1489" spans="1:3" ht="15">
      <c r="A1489" s="1"/>
      <c r="C1489" s="539"/>
    </row>
    <row r="1490" spans="1:3" ht="15">
      <c r="A1490" s="1"/>
      <c r="C1490" s="539"/>
    </row>
    <row r="1491" spans="1:3" ht="15">
      <c r="A1491" s="1"/>
      <c r="C1491" s="539"/>
    </row>
    <row r="1492" spans="1:3" ht="15">
      <c r="A1492" s="1"/>
      <c r="C1492" s="539"/>
    </row>
    <row r="1493" spans="1:3" ht="15">
      <c r="A1493" s="1"/>
      <c r="C1493" s="539"/>
    </row>
    <row r="1494" spans="1:3" ht="15">
      <c r="A1494" s="1"/>
      <c r="C1494" s="539"/>
    </row>
    <row r="1495" spans="1:3" ht="15">
      <c r="A1495" s="1"/>
      <c r="C1495" s="539"/>
    </row>
    <row r="1496" spans="1:3" ht="15">
      <c r="A1496" s="1"/>
      <c r="C1496" s="539"/>
    </row>
    <row r="1497" spans="1:3" ht="15">
      <c r="A1497" s="1"/>
      <c r="C1497" s="539"/>
    </row>
    <row r="1498" spans="1:3" ht="15">
      <c r="A1498" s="1"/>
      <c r="C1498" s="539"/>
    </row>
    <row r="1499" spans="1:3" ht="15">
      <c r="A1499" s="1"/>
      <c r="C1499" s="539"/>
    </row>
    <row r="1500" spans="1:3" ht="15">
      <c r="A1500" s="1"/>
      <c r="C1500" s="539"/>
    </row>
    <row r="1501" spans="1:3" ht="15">
      <c r="A1501" s="1"/>
      <c r="C1501" s="539"/>
    </row>
    <row r="1502" spans="1:3" ht="15">
      <c r="A1502" s="1"/>
      <c r="C1502" s="539"/>
    </row>
    <row r="1503" spans="1:3" ht="15">
      <c r="A1503" s="1"/>
      <c r="C1503" s="539"/>
    </row>
    <row r="1504" spans="1:3" ht="15">
      <c r="A1504" s="1"/>
      <c r="C1504" s="539"/>
    </row>
    <row r="1505" spans="1:3" ht="15">
      <c r="A1505" s="1"/>
      <c r="C1505" s="539"/>
    </row>
    <row r="1506" spans="1:3" ht="15">
      <c r="A1506" s="1"/>
      <c r="C1506" s="539"/>
    </row>
    <row r="1507" spans="1:3" ht="15">
      <c r="A1507" s="1"/>
      <c r="C1507" s="539"/>
    </row>
    <row r="1508" spans="1:3" ht="15">
      <c r="A1508" s="1"/>
      <c r="C1508" s="539"/>
    </row>
    <row r="1509" spans="1:3" ht="15">
      <c r="A1509" s="1"/>
      <c r="C1509" s="539"/>
    </row>
    <row r="1510" spans="1:3" ht="15">
      <c r="A1510" s="1"/>
      <c r="C1510" s="539"/>
    </row>
    <row r="1511" spans="1:3" ht="15">
      <c r="A1511" s="1"/>
      <c r="C1511" s="539"/>
    </row>
    <row r="1512" spans="1:3" ht="15">
      <c r="A1512" s="1"/>
      <c r="C1512" s="539"/>
    </row>
    <row r="1513" spans="1:3" ht="15">
      <c r="A1513" s="1"/>
      <c r="C1513" s="539"/>
    </row>
    <row r="1514" spans="1:3" ht="15">
      <c r="A1514" s="1"/>
      <c r="C1514" s="539"/>
    </row>
    <row r="1515" spans="1:3" ht="15">
      <c r="A1515" s="1"/>
      <c r="C1515" s="539"/>
    </row>
    <row r="1516" spans="1:3" ht="15">
      <c r="A1516" s="1"/>
      <c r="C1516" s="539"/>
    </row>
    <row r="1517" spans="1:3" ht="15">
      <c r="A1517" s="1"/>
      <c r="C1517" s="539"/>
    </row>
    <row r="1518" spans="1:3" ht="15">
      <c r="A1518" s="1"/>
      <c r="C1518" s="539"/>
    </row>
    <row r="1519" spans="1:3" ht="15">
      <c r="A1519" s="1"/>
      <c r="C1519" s="539"/>
    </row>
    <row r="1520" spans="1:3" ht="15">
      <c r="A1520" s="1"/>
      <c r="C1520" s="539"/>
    </row>
    <row r="1521" spans="1:3" ht="15">
      <c r="A1521" s="1"/>
      <c r="C1521" s="539"/>
    </row>
    <row r="1522" spans="1:3" ht="15">
      <c r="A1522" s="1"/>
      <c r="C1522" s="539"/>
    </row>
    <row r="1523" spans="1:3" ht="15">
      <c r="A1523" s="1"/>
      <c r="C1523" s="539"/>
    </row>
    <row r="1524" spans="1:3" ht="15">
      <c r="A1524" s="1"/>
      <c r="C1524" s="539"/>
    </row>
    <row r="1525" spans="1:3" ht="15">
      <c r="A1525" s="1"/>
      <c r="C1525" s="539"/>
    </row>
    <row r="1526" spans="1:3" ht="15">
      <c r="A1526" s="1"/>
      <c r="C1526" s="539"/>
    </row>
    <row r="1527" spans="1:3" ht="15">
      <c r="A1527" s="1"/>
      <c r="C1527" s="539"/>
    </row>
    <row r="1528" spans="1:3" ht="15">
      <c r="A1528" s="1"/>
      <c r="C1528" s="539"/>
    </row>
    <row r="1529" spans="1:3" ht="15">
      <c r="A1529" s="1"/>
      <c r="C1529" s="539"/>
    </row>
    <row r="1530" spans="1:3" ht="15">
      <c r="A1530" s="1"/>
      <c r="C1530" s="539"/>
    </row>
    <row r="1531" spans="1:3" ht="15">
      <c r="A1531" s="1"/>
      <c r="C1531" s="539"/>
    </row>
    <row r="1532" spans="1:3" ht="15">
      <c r="A1532" s="1"/>
      <c r="C1532" s="539"/>
    </row>
    <row r="1533" spans="1:3" ht="15">
      <c r="A1533" s="1"/>
      <c r="C1533" s="539"/>
    </row>
    <row r="1534" spans="1:3" ht="15">
      <c r="A1534" s="1"/>
      <c r="C1534" s="539"/>
    </row>
    <row r="1535" spans="1:3" ht="15">
      <c r="A1535" s="1"/>
      <c r="C1535" s="539"/>
    </row>
    <row r="1536" spans="1:3" ht="15">
      <c r="A1536" s="1"/>
      <c r="C1536" s="539"/>
    </row>
    <row r="1537" spans="1:3" ht="15">
      <c r="A1537" s="1"/>
      <c r="C1537" s="539"/>
    </row>
    <row r="1538" spans="1:3" ht="15">
      <c r="A1538" s="1"/>
      <c r="C1538" s="539"/>
    </row>
    <row r="1539" spans="1:3" ht="15">
      <c r="A1539" s="1"/>
      <c r="C1539" s="539"/>
    </row>
    <row r="1540" spans="1:3" ht="15">
      <c r="A1540" s="1"/>
      <c r="C1540" s="539"/>
    </row>
    <row r="1541" spans="1:3" ht="15">
      <c r="A1541" s="1"/>
      <c r="C1541" s="539"/>
    </row>
    <row r="1542" spans="1:3" ht="15">
      <c r="A1542" s="1"/>
      <c r="C1542" s="539"/>
    </row>
    <row r="1543" spans="1:3" ht="15">
      <c r="A1543" s="1"/>
      <c r="C1543" s="539"/>
    </row>
    <row r="1544" spans="1:3" ht="15">
      <c r="A1544" s="1"/>
      <c r="C1544" s="539"/>
    </row>
    <row r="1545" spans="1:3" ht="15">
      <c r="A1545" s="1"/>
      <c r="C1545" s="539"/>
    </row>
    <row r="1546" spans="1:3" ht="15">
      <c r="A1546" s="1"/>
      <c r="C1546" s="539"/>
    </row>
    <row r="1547" spans="1:3" ht="15">
      <c r="A1547" s="1"/>
      <c r="C1547" s="539"/>
    </row>
    <row r="1548" spans="1:3" ht="15">
      <c r="A1548" s="1"/>
      <c r="C1548" s="539"/>
    </row>
    <row r="1549" spans="1:3" ht="15">
      <c r="A1549" s="1"/>
      <c r="C1549" s="539"/>
    </row>
    <row r="1550" spans="1:3" ht="15">
      <c r="A1550" s="1"/>
      <c r="C1550" s="539"/>
    </row>
    <row r="1551" spans="1:3" ht="15">
      <c r="A1551" s="1"/>
      <c r="C1551" s="539"/>
    </row>
    <row r="1552" spans="1:3" ht="15">
      <c r="A1552" s="1"/>
      <c r="C1552" s="539"/>
    </row>
    <row r="1553" spans="1:3" ht="15">
      <c r="A1553" s="1"/>
      <c r="C1553" s="539"/>
    </row>
    <row r="1554" spans="1:3" ht="15">
      <c r="A1554" s="1"/>
      <c r="C1554" s="539"/>
    </row>
    <row r="1555" spans="1:3" ht="15">
      <c r="A1555" s="1"/>
      <c r="C1555" s="539"/>
    </row>
    <row r="1556" spans="1:3" ht="15">
      <c r="A1556" s="1"/>
      <c r="C1556" s="539"/>
    </row>
    <row r="1557" spans="1:3" ht="15">
      <c r="A1557" s="1"/>
      <c r="C1557" s="539"/>
    </row>
    <row r="1558" spans="1:3" ht="15">
      <c r="A1558" s="1"/>
      <c r="C1558" s="539"/>
    </row>
    <row r="1559" spans="1:3" ht="15">
      <c r="A1559" s="1"/>
      <c r="C1559" s="539"/>
    </row>
    <row r="1560" spans="1:3" ht="15">
      <c r="A1560" s="1"/>
      <c r="C1560" s="539"/>
    </row>
    <row r="1561" spans="1:3" ht="15">
      <c r="A1561" s="1"/>
      <c r="C1561" s="539"/>
    </row>
    <row r="1562" spans="1:3" ht="15">
      <c r="A1562" s="1"/>
      <c r="C1562" s="539"/>
    </row>
    <row r="1563" spans="1:3" ht="15">
      <c r="A1563" s="1"/>
      <c r="C1563" s="539"/>
    </row>
    <row r="1564" spans="1:3" ht="15">
      <c r="A1564" s="1"/>
      <c r="C1564" s="539"/>
    </row>
    <row r="1565" spans="1:3" ht="15">
      <c r="A1565" s="1"/>
      <c r="C1565" s="539"/>
    </row>
    <row r="1566" spans="1:3" ht="15">
      <c r="A1566" s="1"/>
      <c r="C1566" s="539"/>
    </row>
    <row r="1567" spans="1:3" ht="15">
      <c r="A1567" s="1"/>
      <c r="C1567" s="539"/>
    </row>
    <row r="1568" spans="1:3" ht="15">
      <c r="A1568" s="1"/>
      <c r="C1568" s="539"/>
    </row>
    <row r="1569" spans="1:3" ht="15">
      <c r="A1569" s="1"/>
      <c r="C1569" s="539"/>
    </row>
    <row r="1570" spans="1:3" ht="15">
      <c r="A1570" s="1"/>
      <c r="C1570" s="539"/>
    </row>
    <row r="1571" spans="1:3" ht="15">
      <c r="A1571" s="1"/>
      <c r="C1571" s="539"/>
    </row>
    <row r="1572" spans="1:3" ht="15">
      <c r="A1572" s="1"/>
      <c r="C1572" s="539"/>
    </row>
    <row r="1573" spans="1:3" ht="15">
      <c r="A1573" s="1"/>
      <c r="C1573" s="539"/>
    </row>
    <row r="1574" spans="1:3" ht="15">
      <c r="A1574" s="1"/>
      <c r="C1574" s="539"/>
    </row>
    <row r="1575" spans="1:3" ht="15">
      <c r="A1575" s="1"/>
      <c r="C1575" s="539"/>
    </row>
    <row r="1576" spans="1:3" ht="15">
      <c r="A1576" s="1"/>
      <c r="C1576" s="539"/>
    </row>
    <row r="1577" spans="1:3" ht="15">
      <c r="A1577" s="1"/>
      <c r="C1577" s="539"/>
    </row>
    <row r="1578" spans="1:3" ht="15">
      <c r="A1578" s="1"/>
      <c r="C1578" s="539"/>
    </row>
    <row r="1579" spans="1:3" ht="15">
      <c r="A1579" s="1"/>
      <c r="C1579" s="539"/>
    </row>
    <row r="1580" spans="1:3" ht="15">
      <c r="A1580" s="1"/>
      <c r="C1580" s="539"/>
    </row>
    <row r="1581" spans="1:3" ht="15">
      <c r="A1581" s="1"/>
      <c r="C1581" s="539"/>
    </row>
    <row r="1582" spans="1:3" ht="15">
      <c r="A1582" s="1"/>
      <c r="C1582" s="539"/>
    </row>
    <row r="1583" spans="1:3" ht="15">
      <c r="A1583" s="1"/>
      <c r="C1583" s="539"/>
    </row>
    <row r="1584" spans="1:3" ht="15">
      <c r="A1584" s="1"/>
      <c r="C1584" s="539"/>
    </row>
    <row r="1585" spans="1:3" ht="15">
      <c r="A1585" s="1"/>
      <c r="C1585" s="539"/>
    </row>
    <row r="1586" spans="1:3" ht="15">
      <c r="A1586" s="1"/>
      <c r="C1586" s="539"/>
    </row>
    <row r="1587" spans="1:3" ht="15">
      <c r="A1587" s="1"/>
      <c r="C1587" s="539"/>
    </row>
    <row r="1588" spans="1:3" ht="15">
      <c r="A1588" s="1"/>
      <c r="C1588" s="539"/>
    </row>
    <row r="1589" spans="1:3" ht="15">
      <c r="A1589" s="1"/>
      <c r="C1589" s="539"/>
    </row>
    <row r="1590" spans="1:3" ht="15">
      <c r="A1590" s="1"/>
      <c r="C1590" s="539"/>
    </row>
    <row r="1591" spans="1:3" ht="15">
      <c r="A1591" s="1"/>
      <c r="C1591" s="539"/>
    </row>
    <row r="1592" spans="1:3" ht="15">
      <c r="A1592" s="1"/>
      <c r="C1592" s="539"/>
    </row>
    <row r="1593" spans="1:3" ht="15">
      <c r="A1593" s="1"/>
      <c r="C1593" s="539"/>
    </row>
    <row r="1594" spans="1:3" ht="15">
      <c r="A1594" s="1"/>
      <c r="C1594" s="539"/>
    </row>
    <row r="1595" spans="1:3" ht="15">
      <c r="A1595" s="1"/>
      <c r="C1595" s="539"/>
    </row>
    <row r="1596" spans="1:3" ht="15">
      <c r="A1596" s="1"/>
      <c r="C1596" s="539"/>
    </row>
    <row r="1597" spans="1:3" ht="15">
      <c r="A1597" s="1"/>
      <c r="C1597" s="539"/>
    </row>
    <row r="1598" spans="1:3" ht="15">
      <c r="A1598" s="1"/>
      <c r="C1598" s="539"/>
    </row>
    <row r="1599" spans="1:3" ht="15">
      <c r="A1599" s="1"/>
      <c r="C1599" s="539"/>
    </row>
    <row r="1600" spans="1:3" ht="15">
      <c r="A1600" s="1"/>
      <c r="C1600" s="539"/>
    </row>
    <row r="1601" spans="1:3" ht="15">
      <c r="A1601" s="1"/>
      <c r="C1601" s="539"/>
    </row>
    <row r="1602" spans="1:3" ht="15">
      <c r="A1602" s="1"/>
      <c r="C1602" s="539"/>
    </row>
    <row r="1603" spans="1:3" ht="15">
      <c r="A1603" s="1"/>
      <c r="C1603" s="539"/>
    </row>
    <row r="1604" spans="1:3" ht="15">
      <c r="A1604" s="1"/>
      <c r="C1604" s="539"/>
    </row>
    <row r="1605" spans="1:3" ht="15">
      <c r="A1605" s="1"/>
      <c r="C1605" s="539"/>
    </row>
    <row r="1606" spans="1:3" ht="15">
      <c r="A1606" s="1"/>
      <c r="C1606" s="539"/>
    </row>
    <row r="1607" spans="1:3" ht="15">
      <c r="A1607" s="1"/>
      <c r="C1607" s="539"/>
    </row>
    <row r="1608" spans="1:3" ht="15">
      <c r="A1608" s="1"/>
      <c r="C1608" s="539"/>
    </row>
    <row r="1609" spans="1:3" ht="15">
      <c r="A1609" s="1"/>
      <c r="C1609" s="539"/>
    </row>
    <row r="1610" spans="1:3" ht="15">
      <c r="A1610" s="1"/>
      <c r="C1610" s="539"/>
    </row>
    <row r="1611" spans="1:3" ht="15">
      <c r="A1611" s="1"/>
      <c r="C1611" s="539"/>
    </row>
    <row r="1612" spans="1:3" ht="15">
      <c r="A1612" s="1"/>
      <c r="C1612" s="539"/>
    </row>
    <row r="1613" spans="1:3" ht="15">
      <c r="A1613" s="1"/>
      <c r="C1613" s="539"/>
    </row>
    <row r="1614" spans="1:3" ht="15">
      <c r="A1614" s="1"/>
      <c r="C1614" s="539"/>
    </row>
    <row r="1615" spans="1:3" ht="15">
      <c r="A1615" s="1"/>
      <c r="C1615" s="539"/>
    </row>
    <row r="1616" spans="1:3" ht="15">
      <c r="A1616" s="1"/>
      <c r="C1616" s="539"/>
    </row>
    <row r="1617" spans="1:3" ht="15">
      <c r="A1617" s="1"/>
      <c r="C1617" s="539"/>
    </row>
    <row r="1618" spans="1:3" ht="15">
      <c r="A1618" s="1"/>
      <c r="C1618" s="539"/>
    </row>
    <row r="1619" spans="1:3" ht="15">
      <c r="A1619" s="1"/>
      <c r="C1619" s="539"/>
    </row>
    <row r="1620" spans="1:3" ht="15">
      <c r="A1620" s="1"/>
      <c r="C1620" s="539"/>
    </row>
    <row r="1621" spans="1:3" ht="15">
      <c r="A1621" s="1"/>
      <c r="C1621" s="539"/>
    </row>
    <row r="1622" spans="1:3" ht="15">
      <c r="A1622" s="1"/>
      <c r="C1622" s="539"/>
    </row>
    <row r="1623" spans="1:3" ht="15">
      <c r="A1623" s="1"/>
      <c r="C1623" s="539"/>
    </row>
    <row r="1624" spans="1:3" ht="15">
      <c r="A1624" s="1"/>
      <c r="C1624" s="539"/>
    </row>
    <row r="1625" spans="1:3" ht="15">
      <c r="A1625" s="1"/>
      <c r="C1625" s="539"/>
    </row>
    <row r="1626" spans="1:3" ht="15">
      <c r="A1626" s="1"/>
      <c r="C1626" s="539"/>
    </row>
    <row r="1627" spans="1:3" ht="15">
      <c r="A1627" s="1"/>
      <c r="C1627" s="539"/>
    </row>
    <row r="1628" spans="1:3" ht="15">
      <c r="A1628" s="1"/>
      <c r="C1628" s="539"/>
    </row>
    <row r="1629" spans="1:3" ht="15">
      <c r="A1629" s="1"/>
      <c r="C1629" s="539"/>
    </row>
    <row r="1630" spans="1:3" ht="15">
      <c r="A1630" s="1"/>
      <c r="C1630" s="539"/>
    </row>
    <row r="1631" spans="1:3" ht="15">
      <c r="A1631" s="1"/>
      <c r="C1631" s="539"/>
    </row>
    <row r="1632" spans="1:3" ht="15">
      <c r="A1632" s="1"/>
      <c r="C1632" s="539"/>
    </row>
    <row r="1633" spans="1:3" ht="15">
      <c r="A1633" s="1"/>
      <c r="C1633" s="539"/>
    </row>
    <row r="1634" spans="1:3" ht="15">
      <c r="A1634" s="1"/>
      <c r="C1634" s="539"/>
    </row>
    <row r="1635" spans="1:3" ht="15">
      <c r="A1635" s="1"/>
      <c r="C1635" s="539"/>
    </row>
    <row r="1636" spans="1:3" ht="15">
      <c r="A1636" s="1"/>
      <c r="C1636" s="539"/>
    </row>
    <row r="1637" spans="1:3" ht="15">
      <c r="A1637" s="1"/>
      <c r="C1637" s="539"/>
    </row>
    <row r="1638" spans="1:3" ht="15">
      <c r="A1638" s="1"/>
      <c r="C1638" s="539"/>
    </row>
    <row r="1639" spans="1:3" ht="15">
      <c r="A1639" s="1"/>
      <c r="C1639" s="539"/>
    </row>
    <row r="1640" spans="1:3" ht="15">
      <c r="A1640" s="1"/>
      <c r="C1640" s="539"/>
    </row>
    <row r="1641" spans="1:3" ht="15">
      <c r="A1641" s="1"/>
      <c r="C1641" s="539"/>
    </row>
    <row r="1642" spans="1:3" ht="15">
      <c r="A1642" s="1"/>
      <c r="C1642" s="539"/>
    </row>
    <row r="1643" spans="1:3" ht="15">
      <c r="A1643" s="1"/>
      <c r="C1643" s="539"/>
    </row>
    <row r="1644" spans="1:3" ht="15">
      <c r="A1644" s="1"/>
      <c r="C1644" s="539"/>
    </row>
    <row r="1645" spans="1:3" ht="15">
      <c r="A1645" s="1"/>
      <c r="C1645" s="539"/>
    </row>
    <row r="1646" spans="1:3" ht="15">
      <c r="A1646" s="1"/>
      <c r="C1646" s="539"/>
    </row>
    <row r="1647" spans="1:3" ht="15">
      <c r="A1647" s="1"/>
      <c r="C1647" s="539"/>
    </row>
    <row r="1648" spans="1:3" ht="15">
      <c r="A1648" s="1"/>
      <c r="C1648" s="539"/>
    </row>
    <row r="1649" spans="1:3" ht="15">
      <c r="A1649" s="1"/>
      <c r="C1649" s="539"/>
    </row>
    <row r="1650" spans="1:3" ht="15">
      <c r="A1650" s="1"/>
      <c r="C1650" s="539"/>
    </row>
    <row r="1651" spans="1:3" ht="15">
      <c r="A1651" s="1"/>
      <c r="C1651" s="539"/>
    </row>
    <row r="1652" spans="1:3" ht="15">
      <c r="A1652" s="1"/>
      <c r="C1652" s="539"/>
    </row>
    <row r="1653" spans="1:3" ht="15">
      <c r="A1653" s="1"/>
      <c r="C1653" s="539"/>
    </row>
    <row r="1654" spans="1:3" ht="15">
      <c r="A1654" s="1"/>
      <c r="C1654" s="539"/>
    </row>
    <row r="1655" spans="1:3" ht="15">
      <c r="A1655" s="1"/>
      <c r="C1655" s="539"/>
    </row>
    <row r="1656" spans="1:3" ht="15">
      <c r="A1656" s="1"/>
      <c r="C1656" s="539"/>
    </row>
    <row r="1657" spans="1:3" ht="15">
      <c r="A1657" s="1"/>
      <c r="C1657" s="539"/>
    </row>
    <row r="1658" spans="1:3" ht="15">
      <c r="A1658" s="1"/>
      <c r="C1658" s="539"/>
    </row>
    <row r="1659" spans="1:3" ht="15">
      <c r="A1659" s="1"/>
      <c r="C1659" s="539"/>
    </row>
    <row r="1660" spans="1:3" ht="15">
      <c r="A1660" s="1"/>
      <c r="C1660" s="539"/>
    </row>
    <row r="1661" spans="1:3" ht="15">
      <c r="A1661" s="1"/>
      <c r="C1661" s="539"/>
    </row>
    <row r="1662" spans="1:3" ht="15">
      <c r="A1662" s="1"/>
      <c r="C1662" s="539"/>
    </row>
    <row r="1663" spans="1:3" ht="15">
      <c r="A1663" s="1"/>
      <c r="C1663" s="539"/>
    </row>
    <row r="1664" spans="1:3" ht="15">
      <c r="A1664" s="1"/>
      <c r="C1664" s="539"/>
    </row>
    <row r="1665" spans="1:3" ht="15">
      <c r="A1665" s="1"/>
      <c r="C1665" s="539"/>
    </row>
    <row r="1666" spans="1:3" ht="15">
      <c r="A1666" s="1"/>
      <c r="C1666" s="539"/>
    </row>
    <row r="1667" spans="1:3" ht="15">
      <c r="A1667" s="1"/>
      <c r="C1667" s="539"/>
    </row>
    <row r="1668" spans="1:3" ht="15">
      <c r="A1668" s="1"/>
      <c r="C1668" s="539"/>
    </row>
    <row r="1669" spans="1:3" ht="15">
      <c r="A1669" s="1"/>
      <c r="C1669" s="539"/>
    </row>
    <row r="1670" spans="1:3" ht="15">
      <c r="A1670" s="1"/>
      <c r="C1670" s="539"/>
    </row>
    <row r="1671" spans="1:3" ht="15">
      <c r="A1671" s="1"/>
      <c r="C1671" s="539"/>
    </row>
    <row r="1672" spans="1:3" ht="15">
      <c r="A1672" s="1"/>
      <c r="C1672" s="539"/>
    </row>
    <row r="1673" spans="1:3" ht="15">
      <c r="A1673" s="1"/>
      <c r="C1673" s="539"/>
    </row>
    <row r="1674" spans="1:3" ht="15">
      <c r="A1674" s="1"/>
      <c r="C1674" s="539"/>
    </row>
    <row r="1675" spans="1:3" ht="15">
      <c r="A1675" s="1"/>
      <c r="C1675" s="539"/>
    </row>
    <row r="1676" spans="1:3" ht="15">
      <c r="A1676" s="1"/>
      <c r="C1676" s="539"/>
    </row>
    <row r="1677" spans="1:3" ht="15">
      <c r="A1677" s="1"/>
      <c r="C1677" s="539"/>
    </row>
    <row r="1678" spans="1:3" ht="15">
      <c r="A1678" s="1"/>
      <c r="C1678" s="539"/>
    </row>
    <row r="1679" spans="1:3" ht="15">
      <c r="A1679" s="1"/>
      <c r="C1679" s="539"/>
    </row>
    <row r="1680" spans="1:3" ht="15">
      <c r="A1680" s="1"/>
      <c r="C1680" s="539"/>
    </row>
    <row r="1681" spans="1:3" ht="15">
      <c r="A1681" s="1"/>
      <c r="C1681" s="539"/>
    </row>
    <row r="1682" spans="1:3" ht="15">
      <c r="A1682" s="1"/>
      <c r="C1682" s="539"/>
    </row>
    <row r="1683" spans="1:3" ht="15">
      <c r="A1683" s="1"/>
      <c r="C1683" s="539"/>
    </row>
    <row r="1684" spans="1:3" ht="15">
      <c r="A1684" s="1"/>
      <c r="C1684" s="539"/>
    </row>
    <row r="1685" spans="1:3" ht="15">
      <c r="A1685" s="1"/>
      <c r="C1685" s="539"/>
    </row>
    <row r="1686" spans="1:3" ht="15">
      <c r="A1686" s="1"/>
      <c r="C1686" s="539"/>
    </row>
    <row r="1687" spans="1:3" ht="15">
      <c r="A1687" s="1"/>
      <c r="C1687" s="539"/>
    </row>
    <row r="1688" spans="1:3" ht="15">
      <c r="A1688" s="1"/>
      <c r="C1688" s="539"/>
    </row>
    <row r="1689" spans="1:3" ht="15">
      <c r="A1689" s="1"/>
      <c r="C1689" s="539"/>
    </row>
    <row r="1690" spans="1:3" ht="15">
      <c r="A1690" s="1"/>
      <c r="C1690" s="539"/>
    </row>
    <row r="1691" spans="1:3" ht="15">
      <c r="A1691" s="1"/>
      <c r="C1691" s="539"/>
    </row>
    <row r="1692" spans="1:3" ht="15">
      <c r="A1692" s="1"/>
      <c r="C1692" s="539"/>
    </row>
    <row r="1693" spans="1:3" ht="15">
      <c r="A1693" s="1"/>
      <c r="C1693" s="539"/>
    </row>
    <row r="1694" spans="1:3" ht="15">
      <c r="A1694" s="1"/>
      <c r="C1694" s="539"/>
    </row>
    <row r="1695" spans="1:3" ht="15">
      <c r="A1695" s="1"/>
      <c r="C1695" s="539"/>
    </row>
    <row r="1696" spans="1:3" ht="15">
      <c r="A1696" s="1"/>
      <c r="C1696" s="539"/>
    </row>
    <row r="1697" spans="1:3" ht="15">
      <c r="A1697" s="1"/>
      <c r="C1697" s="539"/>
    </row>
    <row r="1698" spans="1:3" ht="15">
      <c r="A1698" s="1"/>
      <c r="C1698" s="539"/>
    </row>
    <row r="1699" spans="1:3" ht="15">
      <c r="A1699" s="1"/>
      <c r="C1699" s="539"/>
    </row>
    <row r="1700" spans="1:3" ht="15">
      <c r="A1700" s="1"/>
      <c r="C1700" s="539"/>
    </row>
    <row r="1701" spans="1:3" ht="15">
      <c r="A1701" s="1"/>
      <c r="C1701" s="539"/>
    </row>
    <row r="1702" spans="1:3" ht="15">
      <c r="A1702" s="1"/>
      <c r="C1702" s="539"/>
    </row>
    <row r="1703" spans="1:3" ht="15">
      <c r="A1703" s="1"/>
      <c r="C1703" s="539"/>
    </row>
    <row r="1704" spans="1:3" ht="15">
      <c r="A1704" s="1"/>
      <c r="C1704" s="539"/>
    </row>
    <row r="1705" spans="1:3" ht="15">
      <c r="A1705" s="1"/>
      <c r="C1705" s="539"/>
    </row>
    <row r="1706" spans="1:3" ht="15">
      <c r="A1706" s="1"/>
      <c r="C1706" s="539"/>
    </row>
    <row r="1707" spans="1:3" ht="15">
      <c r="A1707" s="1"/>
      <c r="C1707" s="539"/>
    </row>
    <row r="1708" spans="1:3" ht="15">
      <c r="A1708" s="1"/>
      <c r="C1708" s="539"/>
    </row>
    <row r="1709" spans="1:3" ht="15">
      <c r="A1709" s="1"/>
      <c r="C1709" s="539"/>
    </row>
    <row r="1710" spans="1:3" ht="15">
      <c r="A1710" s="1"/>
      <c r="C1710" s="539"/>
    </row>
    <row r="1711" spans="1:3" ht="15">
      <c r="A1711" s="1"/>
      <c r="C1711" s="539"/>
    </row>
    <row r="1712" spans="1:3" ht="15">
      <c r="A1712" s="1"/>
      <c r="C1712" s="539"/>
    </row>
    <row r="1713" spans="1:3" ht="15">
      <c r="A1713" s="1"/>
      <c r="C1713" s="539"/>
    </row>
    <row r="1714" spans="1:3" ht="15">
      <c r="A1714" s="1"/>
      <c r="C1714" s="539"/>
    </row>
    <row r="1715" spans="1:3" ht="15">
      <c r="A1715" s="1"/>
      <c r="C1715" s="539"/>
    </row>
    <row r="1716" spans="1:3" ht="15">
      <c r="A1716" s="1"/>
      <c r="C1716" s="539"/>
    </row>
    <row r="1717" spans="1:3" ht="15">
      <c r="A1717" s="1"/>
      <c r="C1717" s="539"/>
    </row>
    <row r="1718" spans="1:3" ht="15">
      <c r="A1718" s="1"/>
      <c r="C1718" s="539"/>
    </row>
    <row r="1719" spans="1:3" ht="15">
      <c r="A1719" s="1"/>
      <c r="C1719" s="539"/>
    </row>
    <row r="1720" spans="1:3" ht="15">
      <c r="A1720" s="1"/>
      <c r="C1720" s="539"/>
    </row>
    <row r="1721" spans="1:3" ht="15">
      <c r="A1721" s="1"/>
      <c r="C1721" s="539"/>
    </row>
    <row r="1722" spans="1:3" ht="15">
      <c r="A1722" s="1"/>
      <c r="C1722" s="539"/>
    </row>
    <row r="1723" spans="1:3" ht="15">
      <c r="A1723" s="1"/>
      <c r="C1723" s="539"/>
    </row>
    <row r="1724" spans="1:3" ht="15">
      <c r="A1724" s="1"/>
      <c r="C1724" s="539"/>
    </row>
    <row r="1725" spans="1:3" ht="15">
      <c r="A1725" s="1"/>
      <c r="C1725" s="539"/>
    </row>
    <row r="1726" spans="1:3" ht="15">
      <c r="A1726" s="1"/>
      <c r="C1726" s="539"/>
    </row>
    <row r="1727" spans="1:3" ht="15">
      <c r="A1727" s="1"/>
      <c r="C1727" s="539"/>
    </row>
    <row r="1728" spans="1:3" ht="15">
      <c r="A1728" s="1"/>
      <c r="C1728" s="539"/>
    </row>
    <row r="1729" spans="1:3" ht="15">
      <c r="A1729" s="1"/>
      <c r="C1729" s="539"/>
    </row>
    <row r="1730" spans="1:3" ht="15">
      <c r="A1730" s="1"/>
      <c r="C1730" s="539"/>
    </row>
    <row r="1731" spans="1:3" ht="15">
      <c r="A1731" s="1"/>
      <c r="C1731" s="539"/>
    </row>
    <row r="1732" spans="1:3" ht="15">
      <c r="A1732" s="1"/>
      <c r="C1732" s="539"/>
    </row>
    <row r="1733" spans="1:3" ht="15">
      <c r="A1733" s="1"/>
      <c r="C1733" s="539"/>
    </row>
    <row r="1734" spans="1:3" ht="15">
      <c r="A1734" s="1"/>
      <c r="C1734" s="539"/>
    </row>
    <row r="1735" spans="1:3" ht="15">
      <c r="A1735" s="1"/>
      <c r="C1735" s="539"/>
    </row>
    <row r="1736" spans="1:3" ht="15">
      <c r="A1736" s="1"/>
      <c r="C1736" s="539"/>
    </row>
    <row r="1737" spans="1:3" ht="15">
      <c r="A1737" s="1"/>
      <c r="C1737" s="539"/>
    </row>
    <row r="1738" spans="1:3" ht="15">
      <c r="A1738" s="1"/>
      <c r="C1738" s="539"/>
    </row>
    <row r="1739" spans="1:3" ht="15">
      <c r="A1739" s="1"/>
      <c r="C1739" s="539"/>
    </row>
    <row r="1740" spans="1:3" ht="15">
      <c r="A1740" s="1"/>
      <c r="C1740" s="539"/>
    </row>
    <row r="1741" spans="1:3" ht="15">
      <c r="A1741" s="1"/>
      <c r="C1741" s="539"/>
    </row>
    <row r="1742" spans="1:3" ht="15">
      <c r="A1742" s="1"/>
      <c r="C1742" s="539"/>
    </row>
    <row r="1743" spans="1:3" ht="15">
      <c r="A1743" s="1"/>
      <c r="C1743" s="539"/>
    </row>
    <row r="1744" spans="1:3" ht="15">
      <c r="A1744" s="1"/>
      <c r="C1744" s="539"/>
    </row>
    <row r="1745" spans="1:3" ht="15">
      <c r="A1745" s="1"/>
      <c r="C1745" s="539"/>
    </row>
    <row r="1746" spans="1:3" ht="15">
      <c r="A1746" s="1"/>
      <c r="C1746" s="539"/>
    </row>
    <row r="1747" spans="1:3" ht="15">
      <c r="A1747" s="1"/>
      <c r="C1747" s="539"/>
    </row>
    <row r="1748" spans="1:3" ht="15">
      <c r="A1748" s="1"/>
      <c r="C1748" s="539"/>
    </row>
    <row r="1749" spans="1:3" ht="15">
      <c r="A1749" s="1"/>
      <c r="C1749" s="539"/>
    </row>
    <row r="1750" spans="1:3" ht="15">
      <c r="A1750" s="1"/>
      <c r="C1750" s="539"/>
    </row>
    <row r="1751" spans="1:3" ht="15">
      <c r="A1751" s="1"/>
      <c r="C1751" s="539"/>
    </row>
    <row r="1752" spans="1:3" ht="15">
      <c r="A1752" s="1"/>
      <c r="C1752" s="539"/>
    </row>
    <row r="1753" spans="1:3" ht="15">
      <c r="A1753" s="1"/>
      <c r="C1753" s="539"/>
    </row>
    <row r="1754" spans="1:3" ht="15">
      <c r="A1754" s="1"/>
      <c r="C1754" s="539"/>
    </row>
    <row r="1755" spans="1:3" ht="15">
      <c r="A1755" s="1"/>
      <c r="C1755" s="539"/>
    </row>
    <row r="1756" spans="1:3" ht="15">
      <c r="A1756" s="1"/>
      <c r="C1756" s="539"/>
    </row>
    <row r="1757" spans="1:3" ht="15">
      <c r="A1757" s="1"/>
      <c r="C1757" s="539"/>
    </row>
    <row r="1758" spans="1:3" ht="15">
      <c r="A1758" s="1"/>
      <c r="C1758" s="539"/>
    </row>
    <row r="1759" spans="1:3" ht="15">
      <c r="A1759" s="1"/>
      <c r="C1759" s="539"/>
    </row>
    <row r="1760" spans="1:3" ht="15">
      <c r="A1760" s="1"/>
      <c r="C1760" s="539"/>
    </row>
    <row r="1761" spans="1:3" ht="15">
      <c r="A1761" s="1"/>
      <c r="C1761" s="539"/>
    </row>
    <row r="1762" spans="1:3" ht="15">
      <c r="A1762" s="1"/>
      <c r="C1762" s="539"/>
    </row>
    <row r="1763" spans="1:3" ht="15">
      <c r="A1763" s="1"/>
      <c r="C1763" s="539"/>
    </row>
    <row r="1764" spans="1:3" ht="15">
      <c r="A1764" s="1"/>
      <c r="C1764" s="539"/>
    </row>
    <row r="1765" spans="1:3" ht="15">
      <c r="A1765" s="1"/>
      <c r="C1765" s="539"/>
    </row>
    <row r="1766" spans="1:3" ht="15">
      <c r="A1766" s="1"/>
      <c r="C1766" s="539"/>
    </row>
    <row r="1767" spans="1:3" ht="15">
      <c r="A1767" s="1"/>
      <c r="C1767" s="539"/>
    </row>
    <row r="1768" spans="1:3" ht="15">
      <c r="A1768" s="1"/>
      <c r="C1768" s="539"/>
    </row>
    <row r="1769" spans="1:3" ht="15">
      <c r="A1769" s="1"/>
      <c r="C1769" s="539"/>
    </row>
    <row r="1770" spans="1:3" ht="15">
      <c r="A1770" s="1"/>
      <c r="C1770" s="539"/>
    </row>
    <row r="1771" spans="1:3" ht="15">
      <c r="A1771" s="1"/>
      <c r="C1771" s="539"/>
    </row>
    <row r="1772" spans="1:3" ht="15">
      <c r="A1772" s="1"/>
      <c r="C1772" s="539"/>
    </row>
    <row r="1773" spans="1:3" ht="15">
      <c r="A1773" s="1"/>
      <c r="C1773" s="539"/>
    </row>
    <row r="1774" spans="1:3" ht="15">
      <c r="A1774" s="1"/>
      <c r="C1774" s="539"/>
    </row>
    <row r="1775" spans="1:3" ht="15">
      <c r="A1775" s="1"/>
      <c r="C1775" s="539"/>
    </row>
    <row r="1776" spans="1:3" ht="15">
      <c r="A1776" s="1"/>
      <c r="C1776" s="539"/>
    </row>
    <row r="1777" spans="1:3" ht="15">
      <c r="A1777" s="1"/>
      <c r="C1777" s="539"/>
    </row>
    <row r="1778" spans="1:3" ht="15">
      <c r="A1778" s="1"/>
      <c r="C1778" s="539"/>
    </row>
    <row r="1779" spans="1:3" ht="15">
      <c r="A1779" s="1"/>
      <c r="C1779" s="539"/>
    </row>
    <row r="1780" spans="1:3" ht="15">
      <c r="A1780" s="1"/>
      <c r="C1780" s="539"/>
    </row>
    <row r="1781" spans="1:3" ht="15">
      <c r="A1781" s="1"/>
      <c r="C1781" s="539"/>
    </row>
    <row r="1782" spans="1:3" ht="15">
      <c r="A1782" s="1"/>
      <c r="C1782" s="539"/>
    </row>
    <row r="1783" spans="1:3" ht="15">
      <c r="A1783" s="1"/>
      <c r="C1783" s="539"/>
    </row>
    <row r="1784" spans="1:3" ht="15">
      <c r="A1784" s="1"/>
      <c r="C1784" s="539"/>
    </row>
    <row r="1785" spans="1:3" ht="15">
      <c r="A1785" s="1"/>
      <c r="C1785" s="539"/>
    </row>
    <row r="1786" spans="1:3" ht="15">
      <c r="A1786" s="1"/>
      <c r="C1786" s="539"/>
    </row>
    <row r="1787" spans="1:3" ht="15">
      <c r="A1787" s="1"/>
      <c r="C1787" s="539"/>
    </row>
    <row r="1788" spans="1:3" ht="15">
      <c r="A1788" s="1"/>
      <c r="C1788" s="539"/>
    </row>
    <row r="1789" spans="1:3" ht="15">
      <c r="A1789" s="1"/>
      <c r="C1789" s="539"/>
    </row>
    <row r="1790" spans="1:3" ht="15">
      <c r="A1790" s="1"/>
      <c r="C1790" s="539"/>
    </row>
    <row r="1791" spans="1:3" ht="15">
      <c r="A1791" s="1"/>
      <c r="C1791" s="539"/>
    </row>
    <row r="1792" spans="1:3" ht="15">
      <c r="A1792" s="1"/>
      <c r="C1792" s="539"/>
    </row>
    <row r="1793" spans="1:3" ht="15">
      <c r="A1793" s="1"/>
      <c r="C1793" s="539"/>
    </row>
    <row r="1794" spans="1:3" ht="15">
      <c r="A1794" s="1"/>
      <c r="C1794" s="539"/>
    </row>
    <row r="1795" spans="1:3" ht="15">
      <c r="A1795" s="1"/>
      <c r="C1795" s="539"/>
    </row>
    <row r="1796" spans="1:3" ht="15">
      <c r="A1796" s="1"/>
      <c r="C1796" s="539"/>
    </row>
    <row r="1797" spans="1:3" ht="15">
      <c r="A1797" s="1"/>
      <c r="C1797" s="539"/>
    </row>
    <row r="1798" spans="1:3" ht="15">
      <c r="A1798" s="1"/>
      <c r="C1798" s="539"/>
    </row>
    <row r="1799" spans="1:3" ht="15">
      <c r="A1799" s="1"/>
      <c r="C1799" s="539"/>
    </row>
    <row r="1800" spans="1:3" ht="15">
      <c r="A1800" s="1"/>
      <c r="C1800" s="539"/>
    </row>
    <row r="1801" spans="1:3" ht="15">
      <c r="A1801" s="1"/>
      <c r="C1801" s="539"/>
    </row>
    <row r="1802" spans="1:3" ht="15">
      <c r="A1802" s="1"/>
      <c r="C1802" s="539"/>
    </row>
    <row r="1803" spans="1:3" ht="15">
      <c r="A1803" s="1"/>
      <c r="C1803" s="539"/>
    </row>
    <row r="1804" spans="1:3" ht="15">
      <c r="A1804" s="1"/>
      <c r="C1804" s="539"/>
    </row>
    <row r="1805" spans="1:3" ht="15">
      <c r="A1805" s="1"/>
      <c r="C1805" s="539"/>
    </row>
    <row r="1806" spans="1:3" ht="15">
      <c r="A1806" s="1"/>
      <c r="C1806" s="539"/>
    </row>
    <row r="1807" spans="1:3" ht="15">
      <c r="A1807" s="1"/>
      <c r="C1807" s="539"/>
    </row>
    <row r="1808" spans="1:3" ht="15">
      <c r="A1808" s="1"/>
      <c r="C1808" s="539"/>
    </row>
    <row r="1809" spans="1:3" ht="15">
      <c r="A1809" s="1"/>
      <c r="C1809" s="539"/>
    </row>
    <row r="1810" spans="1:3" ht="15">
      <c r="A1810" s="1"/>
      <c r="C1810" s="539"/>
    </row>
    <row r="1811" spans="1:3" ht="15">
      <c r="A1811" s="1"/>
      <c r="C1811" s="539"/>
    </row>
    <row r="1812" spans="1:3" ht="15">
      <c r="A1812" s="1"/>
      <c r="C1812" s="539"/>
    </row>
    <row r="1813" spans="1:3" ht="15">
      <c r="A1813" s="1"/>
      <c r="C1813" s="539"/>
    </row>
    <row r="1814" spans="1:3" ht="15">
      <c r="A1814" s="1"/>
      <c r="C1814" s="539"/>
    </row>
    <row r="1815" spans="1:3" ht="15">
      <c r="A1815" s="1"/>
      <c r="C1815" s="539"/>
    </row>
    <row r="1816" spans="1:3" ht="15">
      <c r="A1816" s="1"/>
      <c r="C1816" s="539"/>
    </row>
    <row r="1817" spans="1:3" ht="15">
      <c r="A1817" s="1"/>
      <c r="C1817" s="539"/>
    </row>
    <row r="1818" spans="1:3" ht="15">
      <c r="A1818" s="1"/>
      <c r="C1818" s="539"/>
    </row>
    <row r="1819" spans="1:3" ht="15">
      <c r="A1819" s="1"/>
      <c r="C1819" s="539"/>
    </row>
    <row r="1820" spans="1:3" ht="15">
      <c r="A1820" s="1"/>
      <c r="C1820" s="539"/>
    </row>
    <row r="1821" spans="1:3" ht="15">
      <c r="A1821" s="1"/>
      <c r="C1821" s="539"/>
    </row>
    <row r="1822" spans="1:3" ht="15">
      <c r="A1822" s="1"/>
      <c r="C1822" s="539"/>
    </row>
    <row r="1823" spans="1:3" ht="15">
      <c r="A1823" s="1"/>
      <c r="C1823" s="539"/>
    </row>
    <row r="1824" spans="1:3" ht="15">
      <c r="A1824" s="1"/>
      <c r="C1824" s="539"/>
    </row>
    <row r="1825" spans="1:3" ht="15">
      <c r="A1825" s="1"/>
      <c r="C1825" s="539"/>
    </row>
    <row r="1826" spans="1:3" ht="15">
      <c r="A1826" s="1"/>
      <c r="C1826" s="539"/>
    </row>
    <row r="1827" spans="1:3" ht="15">
      <c r="A1827" s="1"/>
      <c r="C1827" s="539"/>
    </row>
    <row r="1828" spans="1:3" ht="15">
      <c r="A1828" s="1"/>
      <c r="C1828" s="539"/>
    </row>
    <row r="1829" spans="1:3" ht="15">
      <c r="A1829" s="1"/>
      <c r="C1829" s="539"/>
    </row>
    <row r="1830" spans="1:3" ht="15">
      <c r="A1830" s="1"/>
      <c r="C1830" s="539"/>
    </row>
    <row r="1831" spans="1:3" ht="15">
      <c r="A1831" s="1"/>
      <c r="C1831" s="539"/>
    </row>
    <row r="1832" spans="1:3" ht="15">
      <c r="A1832" s="1"/>
      <c r="C1832" s="539"/>
    </row>
    <row r="1833" spans="1:3" ht="15">
      <c r="A1833" s="1"/>
      <c r="C1833" s="539"/>
    </row>
    <row r="1834" spans="1:3" ht="15">
      <c r="A1834" s="1"/>
      <c r="C1834" s="539"/>
    </row>
    <row r="1835" spans="1:3" ht="15">
      <c r="A1835" s="1"/>
      <c r="C1835" s="539"/>
    </row>
    <row r="1836" spans="1:3" ht="15">
      <c r="A1836" s="1"/>
      <c r="C1836" s="539"/>
    </row>
    <row r="1837" spans="1:3" ht="15">
      <c r="A1837" s="1"/>
      <c r="C1837" s="539"/>
    </row>
    <row r="1838" spans="1:3" ht="15">
      <c r="A1838" s="1"/>
      <c r="C1838" s="539"/>
    </row>
    <row r="1839" spans="1:3" ht="15">
      <c r="A1839" s="1"/>
      <c r="C1839" s="539"/>
    </row>
    <row r="1840" spans="1:3" ht="15">
      <c r="A1840" s="1"/>
      <c r="C1840" s="539"/>
    </row>
    <row r="1841" spans="1:3" ht="15">
      <c r="A1841" s="1"/>
      <c r="C1841" s="539"/>
    </row>
    <row r="1842" spans="1:3" ht="15">
      <c r="A1842" s="1"/>
      <c r="C1842" s="539"/>
    </row>
    <row r="1843" spans="1:3" ht="15">
      <c r="A1843" s="1"/>
      <c r="C1843" s="539"/>
    </row>
    <row r="1844" spans="1:3" ht="15">
      <c r="A1844" s="1"/>
      <c r="C1844" s="539"/>
    </row>
    <row r="1845" spans="1:3" ht="15">
      <c r="A1845" s="1"/>
      <c r="C1845" s="539"/>
    </row>
    <row r="1846" spans="1:3" ht="15">
      <c r="A1846" s="1"/>
      <c r="C1846" s="539"/>
    </row>
    <row r="1847" spans="1:3" ht="15">
      <c r="A1847" s="1"/>
      <c r="C1847" s="539"/>
    </row>
    <row r="1848" spans="1:3" ht="15">
      <c r="A1848" s="1"/>
      <c r="C1848" s="539"/>
    </row>
    <row r="1849" spans="1:3" ht="15">
      <c r="A1849" s="1"/>
      <c r="C1849" s="539"/>
    </row>
    <row r="1850" spans="1:3" ht="15">
      <c r="A1850" s="1"/>
      <c r="C1850" s="539"/>
    </row>
    <row r="1851" spans="1:3" ht="15">
      <c r="A1851" s="1"/>
      <c r="C1851" s="539"/>
    </row>
    <row r="1852" spans="1:3" ht="15">
      <c r="A1852" s="1"/>
      <c r="C1852" s="539"/>
    </row>
    <row r="1853" spans="1:3" ht="15">
      <c r="A1853" s="1"/>
      <c r="C1853" s="539"/>
    </row>
    <row r="1854" spans="1:3" ht="15">
      <c r="A1854" s="1"/>
      <c r="C1854" s="539"/>
    </row>
    <row r="1855" spans="1:3" ht="15">
      <c r="A1855" s="1"/>
      <c r="C1855" s="539"/>
    </row>
    <row r="1856" spans="1:3" ht="15">
      <c r="A1856" s="1"/>
      <c r="C1856" s="539"/>
    </row>
    <row r="1857" spans="1:3" ht="15">
      <c r="A1857" s="1"/>
      <c r="C1857" s="539"/>
    </row>
    <row r="1858" spans="1:3" ht="15">
      <c r="A1858" s="1"/>
      <c r="C1858" s="539"/>
    </row>
    <row r="1859" spans="1:3" ht="15">
      <c r="A1859" s="1"/>
      <c r="C1859" s="539"/>
    </row>
    <row r="1860" spans="1:3" ht="15">
      <c r="A1860" s="1"/>
      <c r="C1860" s="539"/>
    </row>
    <row r="1861" spans="1:3" ht="15">
      <c r="A1861" s="1"/>
      <c r="C1861" s="539"/>
    </row>
    <row r="1862" spans="1:3" ht="15">
      <c r="A1862" s="1"/>
      <c r="C1862" s="539"/>
    </row>
    <row r="1863" spans="1:3" ht="15">
      <c r="A1863" s="1"/>
      <c r="C1863" s="539"/>
    </row>
    <row r="1864" spans="1:3" ht="15">
      <c r="A1864" s="1"/>
      <c r="C1864" s="539"/>
    </row>
    <row r="1865" spans="1:3" ht="15">
      <c r="A1865" s="1"/>
      <c r="C1865" s="539"/>
    </row>
    <row r="1866" spans="1:3" ht="15">
      <c r="A1866" s="1"/>
      <c r="C1866" s="539"/>
    </row>
    <row r="1867" spans="1:3" ht="15">
      <c r="A1867" s="1"/>
      <c r="C1867" s="539"/>
    </row>
    <row r="1868" spans="1:3" ht="15">
      <c r="A1868" s="1"/>
      <c r="C1868" s="539"/>
    </row>
    <row r="1869" spans="1:3" ht="15">
      <c r="A1869" s="1"/>
      <c r="C1869" s="539"/>
    </row>
    <row r="1870" spans="1:3" ht="15">
      <c r="A1870" s="1"/>
      <c r="C1870" s="539"/>
    </row>
    <row r="1871" spans="1:3" ht="15">
      <c r="A1871" s="1"/>
      <c r="C1871" s="539"/>
    </row>
    <row r="1872" spans="1:3" ht="15">
      <c r="A1872" s="1"/>
      <c r="C1872" s="539"/>
    </row>
    <row r="1873" spans="1:3" ht="15">
      <c r="A1873" s="1"/>
      <c r="C1873" s="539"/>
    </row>
    <row r="1874" spans="1:3" ht="15">
      <c r="A1874" s="1"/>
      <c r="C1874" s="539"/>
    </row>
    <row r="1875" spans="1:3" ht="15">
      <c r="A1875" s="1"/>
      <c r="C1875" s="539"/>
    </row>
    <row r="1876" spans="1:3" ht="15">
      <c r="A1876" s="1"/>
      <c r="C1876" s="539"/>
    </row>
    <row r="1877" spans="1:3" ht="15">
      <c r="A1877" s="1"/>
      <c r="C1877" s="539"/>
    </row>
    <row r="1878" spans="1:3" ht="15">
      <c r="A1878" s="1"/>
      <c r="C1878" s="539"/>
    </row>
    <row r="1879" spans="1:3" ht="15">
      <c r="A1879" s="1"/>
      <c r="C1879" s="539"/>
    </row>
    <row r="1880" spans="1:3" ht="15">
      <c r="A1880" s="1"/>
      <c r="C1880" s="539"/>
    </row>
    <row r="1881" spans="1:3" ht="15">
      <c r="A1881" s="1"/>
      <c r="C1881" s="539"/>
    </row>
    <row r="1882" spans="1:3" ht="15">
      <c r="A1882" s="1"/>
      <c r="C1882" s="539"/>
    </row>
    <row r="1883" spans="1:3" ht="15">
      <c r="A1883" s="1"/>
      <c r="C1883" s="539"/>
    </row>
    <row r="1884" spans="1:3" ht="15">
      <c r="A1884" s="1"/>
      <c r="C1884" s="539"/>
    </row>
    <row r="1885" spans="1:3" ht="15">
      <c r="A1885" s="1"/>
      <c r="C1885" s="539"/>
    </row>
    <row r="1886" spans="1:3" ht="15">
      <c r="A1886" s="1"/>
      <c r="C1886" s="539"/>
    </row>
    <row r="1887" spans="1:3" ht="15">
      <c r="A1887" s="1"/>
      <c r="C1887" s="539"/>
    </row>
    <row r="1888" spans="1:3" ht="15">
      <c r="A1888" s="1"/>
      <c r="C1888" s="539"/>
    </row>
    <row r="1889" spans="1:3" ht="15">
      <c r="A1889" s="1"/>
      <c r="C1889" s="539"/>
    </row>
    <row r="1890" spans="1:3" ht="15">
      <c r="A1890" s="1"/>
      <c r="C1890" s="539"/>
    </row>
    <row r="1891" spans="1:3" ht="15">
      <c r="A1891" s="1"/>
      <c r="C1891" s="539"/>
    </row>
    <row r="1892" spans="1:3" ht="15">
      <c r="A1892" s="1"/>
      <c r="C1892" s="539"/>
    </row>
    <row r="1893" spans="1:3" ht="15">
      <c r="A1893" s="1"/>
      <c r="C1893" s="539"/>
    </row>
    <row r="1894" spans="1:3" ht="15">
      <c r="A1894" s="1"/>
      <c r="C1894" s="539"/>
    </row>
    <row r="1895" spans="1:3" ht="15">
      <c r="A1895" s="1"/>
      <c r="C1895" s="539"/>
    </row>
    <row r="1896" spans="1:3" ht="15">
      <c r="A1896" s="1"/>
      <c r="C1896" s="539"/>
    </row>
    <row r="1897" spans="1:3" ht="15">
      <c r="A1897" s="1"/>
      <c r="C1897" s="539"/>
    </row>
    <row r="1898" spans="1:3" ht="15">
      <c r="A1898" s="1"/>
      <c r="C1898" s="539"/>
    </row>
    <row r="1899" spans="1:3" ht="15">
      <c r="A1899" s="1"/>
      <c r="C1899" s="539"/>
    </row>
    <row r="1900" spans="1:3" ht="15">
      <c r="A1900" s="1"/>
      <c r="C1900" s="539"/>
    </row>
    <row r="1901" spans="1:3" ht="15">
      <c r="A1901" s="1"/>
      <c r="C1901" s="539"/>
    </row>
    <row r="1902" spans="1:3" ht="15">
      <c r="A1902" s="1"/>
      <c r="C1902" s="539"/>
    </row>
    <row r="1903" spans="1:3" ht="15">
      <c r="A1903" s="1"/>
      <c r="C1903" s="539"/>
    </row>
    <row r="1904" spans="1:3" ht="15">
      <c r="A1904" s="1"/>
      <c r="C1904" s="539"/>
    </row>
    <row r="1905" spans="1:3" ht="15">
      <c r="A1905" s="1"/>
      <c r="C1905" s="539"/>
    </row>
    <row r="1906" spans="1:3" ht="15">
      <c r="A1906" s="1"/>
      <c r="C1906" s="539"/>
    </row>
    <row r="1907" spans="1:3" ht="15">
      <c r="A1907" s="1"/>
      <c r="C1907" s="539"/>
    </row>
    <row r="1908" spans="1:3" ht="15">
      <c r="A1908" s="1"/>
      <c r="C1908" s="539"/>
    </row>
    <row r="1909" spans="1:3" ht="15">
      <c r="A1909" s="1"/>
      <c r="C1909" s="539"/>
    </row>
    <row r="1910" spans="1:3" ht="15">
      <c r="A1910" s="1"/>
      <c r="C1910" s="539"/>
    </row>
    <row r="1911" spans="1:3" ht="15">
      <c r="A1911" s="1"/>
      <c r="C1911" s="539"/>
    </row>
    <row r="1912" spans="1:3" ht="15">
      <c r="A1912" s="1"/>
      <c r="C1912" s="539"/>
    </row>
    <row r="1913" spans="1:3" ht="15">
      <c r="A1913" s="1"/>
      <c r="C1913" s="539"/>
    </row>
    <row r="1914" spans="1:3" ht="15">
      <c r="A1914" s="1"/>
      <c r="C1914" s="539"/>
    </row>
    <row r="1915" spans="1:3" ht="15">
      <c r="A1915" s="1"/>
      <c r="C1915" s="539"/>
    </row>
    <row r="1916" spans="1:3" ht="15">
      <c r="A1916" s="1"/>
      <c r="C1916" s="539"/>
    </row>
    <row r="1917" spans="1:3" ht="15">
      <c r="A1917" s="1"/>
      <c r="C1917" s="539"/>
    </row>
    <row r="1918" spans="1:3" ht="15">
      <c r="A1918" s="1"/>
      <c r="C1918" s="539"/>
    </row>
    <row r="1919" spans="1:3" ht="15">
      <c r="A1919" s="1"/>
      <c r="C1919" s="539"/>
    </row>
    <row r="1920" spans="1:3" ht="15">
      <c r="A1920" s="1"/>
      <c r="C1920" s="539"/>
    </row>
    <row r="1921" spans="1:3" ht="15">
      <c r="A1921" s="1"/>
      <c r="C1921" s="539"/>
    </row>
    <row r="1922" spans="1:3" ht="15">
      <c r="A1922" s="1"/>
      <c r="C1922" s="539"/>
    </row>
    <row r="1923" spans="1:3" ht="15">
      <c r="A1923" s="1"/>
      <c r="C1923" s="539"/>
    </row>
    <row r="1924" spans="1:3" ht="15">
      <c r="A1924" s="1"/>
      <c r="C1924" s="539"/>
    </row>
    <row r="1925" spans="1:3" ht="15">
      <c r="A1925" s="1"/>
      <c r="C1925" s="539"/>
    </row>
    <row r="1926" spans="1:3" ht="15">
      <c r="A1926" s="1"/>
      <c r="C1926" s="539"/>
    </row>
    <row r="1927" spans="1:3" ht="15">
      <c r="A1927" s="1"/>
      <c r="C1927" s="539"/>
    </row>
    <row r="1928" spans="1:3" ht="15">
      <c r="A1928" s="1"/>
      <c r="C1928" s="539"/>
    </row>
    <row r="1929" spans="1:3" ht="15">
      <c r="A1929" s="1"/>
      <c r="C1929" s="539"/>
    </row>
    <row r="1930" spans="1:3" ht="15">
      <c r="A1930" s="1"/>
      <c r="C1930" s="539"/>
    </row>
    <row r="1931" spans="1:3" ht="15">
      <c r="A1931" s="1"/>
      <c r="C1931" s="539"/>
    </row>
    <row r="1932" spans="1:3" ht="15">
      <c r="A1932" s="1"/>
      <c r="C1932" s="539"/>
    </row>
    <row r="1933" spans="1:3" ht="15">
      <c r="A1933" s="1"/>
      <c r="C1933" s="539"/>
    </row>
    <row r="1934" spans="1:3" ht="15">
      <c r="A1934" s="1"/>
      <c r="C1934" s="539"/>
    </row>
    <row r="1935" spans="1:3" ht="15">
      <c r="A1935" s="1"/>
      <c r="C1935" s="539"/>
    </row>
    <row r="1936" spans="1:3" ht="15">
      <c r="A1936" s="1"/>
      <c r="C1936" s="539"/>
    </row>
    <row r="1937" spans="1:3" ht="15">
      <c r="A1937" s="1"/>
      <c r="C1937" s="539"/>
    </row>
    <row r="1938" spans="1:3" ht="15">
      <c r="A1938" s="1"/>
      <c r="C1938" s="539"/>
    </row>
    <row r="1939" spans="1:3" ht="15">
      <c r="A1939" s="1"/>
      <c r="C1939" s="539"/>
    </row>
    <row r="1940" spans="1:3" ht="15">
      <c r="A1940" s="1"/>
      <c r="C1940" s="539"/>
    </row>
    <row r="1941" spans="1:3" ht="15">
      <c r="A1941" s="1"/>
      <c r="C1941" s="539"/>
    </row>
    <row r="1942" spans="1:3" ht="15">
      <c r="A1942" s="1"/>
      <c r="C1942" s="539"/>
    </row>
    <row r="1943" spans="1:3" ht="15">
      <c r="A1943" s="1"/>
      <c r="C1943" s="539"/>
    </row>
    <row r="1944" spans="1:3" ht="15">
      <c r="A1944" s="1"/>
      <c r="C1944" s="539"/>
    </row>
    <row r="1945" spans="1:3" ht="15">
      <c r="A1945" s="1"/>
      <c r="C1945" s="539"/>
    </row>
    <row r="1946" spans="1:3" ht="15">
      <c r="A1946" s="1"/>
      <c r="C1946" s="539"/>
    </row>
    <row r="1947" spans="1:3" ht="15">
      <c r="A1947" s="1"/>
      <c r="C1947" s="539"/>
    </row>
    <row r="1948" spans="1:3" ht="15">
      <c r="A1948" s="1"/>
      <c r="C1948" s="539"/>
    </row>
    <row r="1949" spans="1:3" ht="15">
      <c r="A1949" s="1"/>
      <c r="C1949" s="539"/>
    </row>
    <row r="1950" spans="1:3" ht="15">
      <c r="A1950" s="1"/>
      <c r="C1950" s="539"/>
    </row>
    <row r="1951" spans="1:3" ht="15">
      <c r="A1951" s="1"/>
      <c r="C1951" s="539"/>
    </row>
    <row r="1952" spans="1:3" ht="15">
      <c r="A1952" s="1"/>
      <c r="C1952" s="539"/>
    </row>
    <row r="1953" spans="1:3" ht="15">
      <c r="A1953" s="1"/>
      <c r="C1953" s="539"/>
    </row>
    <row r="1954" spans="1:3" ht="15">
      <c r="A1954" s="1"/>
      <c r="C1954" s="539"/>
    </row>
    <row r="1955" spans="1:3" ht="15">
      <c r="A1955" s="1"/>
      <c r="C1955" s="539"/>
    </row>
    <row r="1956" spans="1:3" ht="15">
      <c r="A1956" s="1"/>
      <c r="C1956" s="539"/>
    </row>
    <row r="1957" spans="1:3" ht="15">
      <c r="A1957" s="1"/>
      <c r="C1957" s="539"/>
    </row>
    <row r="1958" spans="1:3" ht="15">
      <c r="A1958" s="1"/>
      <c r="C1958" s="539"/>
    </row>
    <row r="1959" spans="1:3" ht="15">
      <c r="A1959" s="1"/>
      <c r="C1959" s="539"/>
    </row>
    <row r="1960" spans="1:3" ht="15">
      <c r="A1960" s="1"/>
      <c r="C1960" s="539"/>
    </row>
    <row r="1961" spans="1:3" ht="15">
      <c r="A1961" s="1"/>
      <c r="C1961" s="539"/>
    </row>
    <row r="1962" spans="1:3" ht="15">
      <c r="A1962" s="1"/>
      <c r="C1962" s="539"/>
    </row>
    <row r="1963" spans="1:3" ht="15">
      <c r="A1963" s="1"/>
      <c r="C1963" s="539"/>
    </row>
    <row r="1964" spans="1:3" ht="15">
      <c r="A1964" s="1"/>
      <c r="C1964" s="539"/>
    </row>
    <row r="1965" spans="1:3" ht="15">
      <c r="A1965" s="1"/>
      <c r="C1965" s="539"/>
    </row>
    <row r="1966" spans="1:3" ht="15">
      <c r="A1966" s="1"/>
      <c r="C1966" s="539"/>
    </row>
    <row r="1967" spans="1:3" ht="15">
      <c r="A1967" s="1"/>
      <c r="C1967" s="539"/>
    </row>
    <row r="1968" spans="1:3" ht="15">
      <c r="A1968" s="1"/>
      <c r="C1968" s="539"/>
    </row>
    <row r="1969" spans="1:3" ht="15">
      <c r="A1969" s="1"/>
      <c r="C1969" s="539"/>
    </row>
    <row r="1970" spans="1:3" ht="15">
      <c r="A1970" s="1"/>
      <c r="C1970" s="539"/>
    </row>
    <row r="1971" spans="1:3" ht="15">
      <c r="A1971" s="1"/>
      <c r="C1971" s="539"/>
    </row>
    <row r="1972" spans="1:3" ht="15">
      <c r="A1972" s="1"/>
      <c r="C1972" s="539"/>
    </row>
    <row r="1973" spans="1:3" ht="15">
      <c r="A1973" s="1"/>
      <c r="C1973" s="539"/>
    </row>
    <row r="1974" spans="1:3" ht="15">
      <c r="A1974" s="1"/>
      <c r="C1974" s="539"/>
    </row>
    <row r="1975" spans="1:3" ht="15">
      <c r="A1975" s="1"/>
      <c r="C1975" s="539"/>
    </row>
    <row r="1976" spans="1:3" ht="15">
      <c r="A1976" s="1"/>
      <c r="C1976" s="539"/>
    </row>
    <row r="1977" spans="1:3" ht="15">
      <c r="A1977" s="1"/>
      <c r="C1977" s="539"/>
    </row>
    <row r="1978" spans="1:3" ht="15">
      <c r="A1978" s="1"/>
      <c r="C1978" s="539"/>
    </row>
    <row r="1979" spans="1:3" ht="15">
      <c r="A1979" s="1"/>
      <c r="C1979" s="539"/>
    </row>
    <row r="1980" spans="1:3" ht="15">
      <c r="A1980" s="1"/>
      <c r="C1980" s="539"/>
    </row>
    <row r="1981" spans="1:3" ht="15">
      <c r="A1981" s="1"/>
      <c r="C1981" s="539"/>
    </row>
    <row r="1982" spans="1:3" ht="15">
      <c r="A1982" s="1"/>
      <c r="C1982" s="539"/>
    </row>
    <row r="1983" spans="1:3" ht="15">
      <c r="A1983" s="1"/>
      <c r="C1983" s="539"/>
    </row>
    <row r="1984" spans="1:3" ht="15">
      <c r="A1984" s="1"/>
      <c r="C1984" s="539"/>
    </row>
    <row r="1985" spans="1:3" ht="15">
      <c r="A1985" s="1"/>
      <c r="C1985" s="539"/>
    </row>
    <row r="1986" spans="1:3" ht="15">
      <c r="A1986" s="1"/>
      <c r="C1986" s="539"/>
    </row>
    <row r="1987" spans="1:3" ht="15">
      <c r="A1987" s="1"/>
      <c r="C1987" s="539"/>
    </row>
    <row r="1988" spans="1:3" ht="15">
      <c r="A1988" s="1"/>
      <c r="C1988" s="539"/>
    </row>
    <row r="1989" spans="1:3" ht="15">
      <c r="A1989" s="1"/>
      <c r="C1989" s="539"/>
    </row>
    <row r="1990" spans="1:3" ht="15">
      <c r="A1990" s="1"/>
      <c r="C1990" s="539"/>
    </row>
    <row r="1991" spans="1:3" ht="15">
      <c r="A1991" s="1"/>
      <c r="C1991" s="539"/>
    </row>
    <row r="1992" spans="1:3" ht="15">
      <c r="A1992" s="1"/>
      <c r="C1992" s="539"/>
    </row>
    <row r="1993" spans="1:3" ht="15">
      <c r="A1993" s="1"/>
      <c r="C1993" s="539"/>
    </row>
    <row r="1994" spans="1:3" ht="15">
      <c r="A1994" s="1"/>
      <c r="C1994" s="539"/>
    </row>
    <row r="1995" spans="1:3" ht="15">
      <c r="A1995" s="1"/>
      <c r="C1995" s="539"/>
    </row>
    <row r="1996" spans="1:3" ht="15">
      <c r="A1996" s="1"/>
      <c r="C1996" s="539"/>
    </row>
    <row r="1997" spans="1:3" ht="15">
      <c r="A1997" s="1"/>
      <c r="C1997" s="539"/>
    </row>
    <row r="1998" spans="1:3" ht="15">
      <c r="A1998" s="1"/>
      <c r="C1998" s="539"/>
    </row>
    <row r="1999" spans="1:3" ht="15">
      <c r="A1999" s="1"/>
      <c r="C1999" s="539"/>
    </row>
    <row r="2000" spans="1:3" ht="15">
      <c r="A2000" s="1"/>
      <c r="C2000" s="539"/>
    </row>
    <row r="2001" spans="1:3" ht="15">
      <c r="A2001" s="1"/>
      <c r="C2001" s="539"/>
    </row>
    <row r="2002" spans="1:3" ht="15">
      <c r="A2002" s="1"/>
      <c r="C2002" s="539"/>
    </row>
    <row r="2003" spans="1:3" ht="15">
      <c r="A2003" s="1"/>
      <c r="C2003" s="539"/>
    </row>
    <row r="2004" spans="1:3" ht="15">
      <c r="A2004" s="1"/>
      <c r="C2004" s="539"/>
    </row>
    <row r="2005" spans="1:3" ht="15">
      <c r="A2005" s="1"/>
      <c r="C2005" s="539"/>
    </row>
    <row r="2006" spans="1:3" ht="15">
      <c r="A2006" s="1"/>
      <c r="C2006" s="539"/>
    </row>
    <row r="2007" spans="1:3" ht="15">
      <c r="A2007" s="1"/>
      <c r="C2007" s="539"/>
    </row>
    <row r="2008" spans="1:3" ht="15">
      <c r="A2008" s="1"/>
      <c r="C2008" s="539"/>
    </row>
    <row r="2009" spans="1:3" ht="15">
      <c r="A2009" s="1"/>
      <c r="C2009" s="539"/>
    </row>
    <row r="2010" spans="1:3" ht="15">
      <c r="A2010" s="1"/>
      <c r="C2010" s="539"/>
    </row>
    <row r="2011" spans="1:3" ht="15">
      <c r="A2011" s="1"/>
      <c r="C2011" s="539"/>
    </row>
    <row r="2012" spans="1:3" ht="15">
      <c r="A2012" s="1"/>
      <c r="C2012" s="539"/>
    </row>
    <row r="2013" spans="1:3" ht="15">
      <c r="A2013" s="1"/>
      <c r="C2013" s="539"/>
    </row>
    <row r="2014" spans="1:3" ht="15">
      <c r="A2014" s="1"/>
      <c r="C2014" s="539"/>
    </row>
    <row r="2015" spans="1:3" ht="15">
      <c r="A2015" s="1"/>
      <c r="C2015" s="539"/>
    </row>
    <row r="2016" spans="1:3" ht="15">
      <c r="A2016" s="1"/>
      <c r="C2016" s="539"/>
    </row>
    <row r="2017" spans="1:3" ht="15">
      <c r="A2017" s="1"/>
      <c r="C2017" s="539"/>
    </row>
    <row r="2018" spans="1:3" ht="15">
      <c r="A2018" s="1"/>
      <c r="C2018" s="539"/>
    </row>
    <row r="2019" spans="1:3" ht="15">
      <c r="A2019" s="1"/>
      <c r="C2019" s="539"/>
    </row>
    <row r="2020" spans="1:3" ht="15">
      <c r="A2020" s="1"/>
      <c r="C2020" s="539"/>
    </row>
    <row r="2021" spans="1:3" ht="15">
      <c r="A2021" s="1"/>
      <c r="C2021" s="539"/>
    </row>
    <row r="2022" spans="1:3" ht="15">
      <c r="A2022" s="1"/>
      <c r="C2022" s="539"/>
    </row>
    <row r="2023" spans="1:3" ht="15">
      <c r="A2023" s="1"/>
      <c r="C2023" s="539"/>
    </row>
    <row r="2024" spans="1:3" ht="15">
      <c r="A2024" s="1"/>
      <c r="C2024" s="539"/>
    </row>
    <row r="2025" spans="1:3" ht="15">
      <c r="A2025" s="1"/>
      <c r="C2025" s="539"/>
    </row>
    <row r="2026" spans="1:3" ht="15">
      <c r="A2026" s="1"/>
      <c r="C2026" s="539"/>
    </row>
    <row r="2027" spans="1:3" ht="15">
      <c r="A2027" s="1"/>
      <c r="C2027" s="539"/>
    </row>
    <row r="2028" spans="1:3" ht="15">
      <c r="A2028" s="1"/>
      <c r="C2028" s="539"/>
    </row>
    <row r="2029" spans="1:3" ht="15">
      <c r="A2029" s="1"/>
      <c r="C2029" s="539"/>
    </row>
    <row r="2030" spans="1:3" ht="15">
      <c r="A2030" s="1"/>
      <c r="C2030" s="539"/>
    </row>
    <row r="2031" spans="1:3" ht="15">
      <c r="A2031" s="1"/>
      <c r="C2031" s="539"/>
    </row>
    <row r="2032" spans="1:3" ht="15">
      <c r="A2032" s="1"/>
      <c r="C2032" s="539"/>
    </row>
    <row r="2033" spans="1:3" ht="15">
      <c r="A2033" s="1"/>
      <c r="C2033" s="539"/>
    </row>
    <row r="2034" spans="1:3" ht="15">
      <c r="A2034" s="1"/>
      <c r="C2034" s="539"/>
    </row>
    <row r="2035" spans="1:3" ht="15">
      <c r="A2035" s="1"/>
      <c r="C2035" s="539"/>
    </row>
    <row r="2036" spans="1:3" ht="15">
      <c r="A2036" s="1"/>
      <c r="C2036" s="539"/>
    </row>
    <row r="2037" spans="1:3" ht="15">
      <c r="A2037" s="1"/>
      <c r="C2037" s="539"/>
    </row>
    <row r="2038" spans="1:3" ht="15">
      <c r="A2038" s="1"/>
      <c r="C2038" s="539"/>
    </row>
    <row r="2039" spans="1:3" ht="15">
      <c r="A2039" s="1"/>
      <c r="C2039" s="539"/>
    </row>
    <row r="2040" spans="1:3" ht="15">
      <c r="A2040" s="1"/>
      <c r="C2040" s="539"/>
    </row>
    <row r="2041" spans="1:3" ht="15">
      <c r="A2041" s="1"/>
      <c r="C2041" s="539"/>
    </row>
    <row r="2042" spans="1:3" ht="15">
      <c r="A2042" s="1"/>
      <c r="C2042" s="539"/>
    </row>
    <row r="2043" spans="1:3" ht="15">
      <c r="A2043" s="1"/>
      <c r="C2043" s="539"/>
    </row>
    <row r="2044" spans="1:3" ht="15">
      <c r="A2044" s="1"/>
      <c r="C2044" s="539"/>
    </row>
    <row r="2045" spans="1:3" ht="15">
      <c r="A2045" s="1"/>
      <c r="C2045" s="539"/>
    </row>
    <row r="2046" spans="1:3" ht="15">
      <c r="A2046" s="1"/>
      <c r="C2046" s="539"/>
    </row>
    <row r="2047" spans="1:3" ht="15">
      <c r="A2047" s="1"/>
      <c r="C2047" s="539"/>
    </row>
    <row r="2048" spans="1:3" ht="15">
      <c r="A2048" s="1"/>
      <c r="C2048" s="539"/>
    </row>
    <row r="2049" spans="1:3" ht="15">
      <c r="A2049" s="1"/>
      <c r="C2049" s="539"/>
    </row>
    <row r="2050" spans="1:3" ht="15">
      <c r="A2050" s="1"/>
      <c r="C2050" s="539"/>
    </row>
    <row r="2051" spans="1:3" ht="15">
      <c r="A2051" s="1"/>
      <c r="C2051" s="539"/>
    </row>
    <row r="2052" spans="1:3" ht="15">
      <c r="A2052" s="1"/>
      <c r="C2052" s="539"/>
    </row>
    <row r="2053" spans="1:3" ht="15">
      <c r="A2053" s="1"/>
      <c r="C2053" s="539"/>
    </row>
    <row r="2054" spans="1:3" ht="15">
      <c r="A2054" s="1"/>
      <c r="C2054" s="539"/>
    </row>
    <row r="2055" spans="1:3" ht="15">
      <c r="A2055" s="1"/>
      <c r="C2055" s="539"/>
    </row>
    <row r="2056" spans="1:3" ht="15">
      <c r="A2056" s="1"/>
      <c r="C2056" s="539"/>
    </row>
    <row r="2057" spans="1:3" ht="15">
      <c r="A2057" s="1"/>
      <c r="C2057" s="539"/>
    </row>
    <row r="2058" spans="1:3" ht="15">
      <c r="A2058" s="1"/>
      <c r="C2058" s="539"/>
    </row>
    <row r="2059" spans="1:3" ht="15">
      <c r="A2059" s="1"/>
      <c r="C2059" s="539"/>
    </row>
    <row r="2060" spans="1:3" ht="15">
      <c r="A2060" s="1"/>
      <c r="C2060" s="539"/>
    </row>
    <row r="2061" spans="1:3" ht="15">
      <c r="A2061" s="1"/>
      <c r="C2061" s="539"/>
    </row>
    <row r="2062" spans="1:3" ht="15">
      <c r="A2062" s="1"/>
      <c r="C2062" s="539"/>
    </row>
    <row r="2063" spans="1:3" ht="15">
      <c r="A2063" s="1"/>
      <c r="C2063" s="539"/>
    </row>
    <row r="2064" spans="1:3" ht="15">
      <c r="A2064" s="1"/>
      <c r="C2064" s="539"/>
    </row>
    <row r="2065" spans="1:3" ht="15">
      <c r="A2065" s="1"/>
      <c r="C2065" s="539"/>
    </row>
    <row r="2066" spans="1:3" ht="15">
      <c r="A2066" s="1"/>
      <c r="C2066" s="539"/>
    </row>
    <row r="2067" spans="1:3" ht="15">
      <c r="A2067" s="1"/>
      <c r="C2067" s="539"/>
    </row>
    <row r="2068" spans="1:3" ht="15">
      <c r="A2068" s="1"/>
      <c r="C2068" s="539"/>
    </row>
    <row r="2069" spans="1:3" ht="15">
      <c r="A2069" s="1"/>
      <c r="C2069" s="539"/>
    </row>
    <row r="2070" spans="1:3" ht="15">
      <c r="A2070" s="1"/>
      <c r="C2070" s="539"/>
    </row>
    <row r="2071" spans="1:3" ht="15">
      <c r="A2071" s="1"/>
      <c r="C2071" s="539"/>
    </row>
    <row r="2072" spans="1:3" ht="15">
      <c r="A2072" s="1"/>
      <c r="C2072" s="539"/>
    </row>
    <row r="2073" spans="1:3" ht="15">
      <c r="A2073" s="1"/>
      <c r="C2073" s="539"/>
    </row>
    <row r="2074" spans="1:3" ht="15">
      <c r="A2074" s="1"/>
      <c r="C2074" s="539"/>
    </row>
    <row r="2075" spans="1:3" ht="15">
      <c r="A2075" s="1"/>
      <c r="C2075" s="539"/>
    </row>
    <row r="2076" spans="1:3" ht="15">
      <c r="A2076" s="1"/>
      <c r="C2076" s="539"/>
    </row>
    <row r="2077" spans="1:3" ht="15">
      <c r="A2077" s="1"/>
      <c r="C2077" s="539"/>
    </row>
    <row r="2078" spans="1:3" ht="15">
      <c r="A2078" s="1"/>
      <c r="C2078" s="539"/>
    </row>
    <row r="2079" spans="1:3" ht="15">
      <c r="A2079" s="1"/>
      <c r="C2079" s="539"/>
    </row>
    <row r="2080" spans="1:3" ht="15">
      <c r="A2080" s="1"/>
      <c r="C2080" s="539"/>
    </row>
    <row r="2081" spans="1:3" ht="15">
      <c r="A2081" s="1"/>
      <c r="C2081" s="539"/>
    </row>
    <row r="2082" spans="1:3" ht="15">
      <c r="A2082" s="1"/>
      <c r="C2082" s="539"/>
    </row>
    <row r="2083" spans="1:3" ht="15">
      <c r="A2083" s="1"/>
      <c r="C2083" s="539"/>
    </row>
    <row r="2084" spans="1:3" ht="15">
      <c r="A2084" s="1"/>
      <c r="C2084" s="539"/>
    </row>
    <row r="2085" spans="1:3" ht="15">
      <c r="A2085" s="1"/>
      <c r="C2085" s="539"/>
    </row>
    <row r="2086" spans="1:3" ht="15">
      <c r="A2086" s="1"/>
      <c r="C2086" s="539"/>
    </row>
    <row r="2087" spans="1:3" ht="15">
      <c r="A2087" s="1"/>
      <c r="C2087" s="539"/>
    </row>
    <row r="2088" spans="1:3" ht="15">
      <c r="A2088" s="1"/>
      <c r="C2088" s="539"/>
    </row>
    <row r="2089" spans="1:3" ht="15">
      <c r="A2089" s="1"/>
      <c r="C2089" s="539"/>
    </row>
    <row r="2090" spans="1:3" ht="15">
      <c r="A2090" s="1"/>
      <c r="C2090" s="539"/>
    </row>
    <row r="2091" spans="1:3" ht="15">
      <c r="A2091" s="1"/>
      <c r="C2091" s="539"/>
    </row>
    <row r="2092" spans="1:3" ht="15">
      <c r="A2092" s="1"/>
      <c r="C2092" s="539"/>
    </row>
    <row r="2093" spans="1:3" ht="15">
      <c r="A2093" s="1"/>
      <c r="C2093" s="539"/>
    </row>
    <row r="2094" spans="1:3" ht="15">
      <c r="A2094" s="1"/>
      <c r="C2094" s="539"/>
    </row>
    <row r="2095" spans="1:3" ht="15">
      <c r="A2095" s="1"/>
      <c r="C2095" s="539"/>
    </row>
    <row r="2096" spans="1:3" ht="15">
      <c r="A2096" s="1"/>
      <c r="C2096" s="539"/>
    </row>
    <row r="2097" spans="1:3" ht="15">
      <c r="A2097" s="1"/>
      <c r="C2097" s="539"/>
    </row>
    <row r="2098" spans="1:3" ht="15">
      <c r="A2098" s="1"/>
      <c r="C2098" s="539"/>
    </row>
    <row r="2099" spans="1:3" ht="15">
      <c r="A2099" s="1"/>
      <c r="C2099" s="539"/>
    </row>
    <row r="2100" spans="1:3" ht="15">
      <c r="A2100" s="1"/>
      <c r="C2100" s="539"/>
    </row>
    <row r="2101" spans="1:3" ht="15">
      <c r="A2101" s="1"/>
      <c r="C2101" s="539"/>
    </row>
    <row r="2102" spans="1:3" ht="15">
      <c r="A2102" s="1"/>
      <c r="C2102" s="539"/>
    </row>
    <row r="2103" spans="1:3" ht="15">
      <c r="A2103" s="1"/>
      <c r="C2103" s="539"/>
    </row>
    <row r="2104" spans="1:3" ht="15">
      <c r="A2104" s="1"/>
      <c r="C2104" s="539"/>
    </row>
    <row r="2105" spans="1:3" ht="15">
      <c r="A2105" s="1"/>
      <c r="C2105" s="539"/>
    </row>
    <row r="2106" spans="1:3" ht="15">
      <c r="A2106" s="1"/>
      <c r="C2106" s="539"/>
    </row>
    <row r="2107" spans="1:3" ht="15">
      <c r="A2107" s="1"/>
      <c r="C2107" s="539"/>
    </row>
    <row r="2108" spans="1:3" ht="15">
      <c r="A2108" s="1"/>
      <c r="C2108" s="539"/>
    </row>
    <row r="2109" spans="1:3" ht="15">
      <c r="A2109" s="1"/>
      <c r="C2109" s="539"/>
    </row>
    <row r="2110" spans="1:3" ht="15">
      <c r="A2110" s="1"/>
      <c r="C2110" s="539"/>
    </row>
    <row r="2111" spans="1:3" ht="15">
      <c r="A2111" s="1"/>
      <c r="C2111" s="539"/>
    </row>
    <row r="2112" spans="1:3" ht="15">
      <c r="A2112" s="1"/>
      <c r="C2112" s="539"/>
    </row>
    <row r="2113" spans="1:3" ht="15">
      <c r="A2113" s="1"/>
      <c r="C2113" s="539"/>
    </row>
    <row r="2114" spans="1:3" ht="15">
      <c r="A2114" s="1"/>
      <c r="C2114" s="539"/>
    </row>
    <row r="2115" spans="1:3" ht="15">
      <c r="A2115" s="1"/>
      <c r="C2115" s="539"/>
    </row>
    <row r="2116" spans="1:3" ht="15">
      <c r="A2116" s="1"/>
      <c r="C2116" s="539"/>
    </row>
    <row r="2117" spans="1:3" ht="15">
      <c r="A2117" s="1"/>
      <c r="C2117" s="539"/>
    </row>
    <row r="2118" spans="1:3" ht="15">
      <c r="A2118" s="1"/>
      <c r="C2118" s="539"/>
    </row>
    <row r="2119" spans="1:3" ht="15">
      <c r="A2119" s="1"/>
      <c r="C2119" s="539"/>
    </row>
    <row r="2120" spans="1:3" ht="15">
      <c r="A2120" s="1"/>
      <c r="C2120" s="539"/>
    </row>
    <row r="2121" spans="1:3" ht="15">
      <c r="A2121" s="1"/>
      <c r="C2121" s="539"/>
    </row>
    <row r="2122" spans="1:3" ht="15">
      <c r="A2122" s="1"/>
      <c r="C2122" s="539"/>
    </row>
    <row r="2123" spans="1:3" ht="15">
      <c r="A2123" s="1"/>
      <c r="C2123" s="539"/>
    </row>
    <row r="2124" spans="1:3" ht="15">
      <c r="A2124" s="1"/>
      <c r="C2124" s="539"/>
    </row>
    <row r="2125" spans="1:3" ht="15">
      <c r="A2125" s="1"/>
      <c r="C2125" s="539"/>
    </row>
    <row r="2126" spans="1:3" ht="15">
      <c r="A2126" s="1"/>
      <c r="C2126" s="539"/>
    </row>
    <row r="2127" spans="1:3" ht="15">
      <c r="A2127" s="1"/>
      <c r="C2127" s="539"/>
    </row>
    <row r="2128" spans="1:3" ht="15">
      <c r="A2128" s="1"/>
      <c r="C2128" s="539"/>
    </row>
    <row r="2129" spans="1:3" ht="15">
      <c r="A2129" s="1"/>
      <c r="C2129" s="539"/>
    </row>
    <row r="2130" spans="1:3" ht="15">
      <c r="A2130" s="1"/>
      <c r="C2130" s="539"/>
    </row>
    <row r="2131" spans="1:3" ht="15">
      <c r="A2131" s="1"/>
      <c r="C2131" s="539"/>
    </row>
    <row r="2132" spans="1:3" ht="15">
      <c r="A2132" s="1"/>
      <c r="C2132" s="539"/>
    </row>
    <row r="2133" spans="1:3" ht="15">
      <c r="A2133" s="1"/>
      <c r="C2133" s="539"/>
    </row>
    <row r="2134" spans="1:3" ht="15">
      <c r="A2134" s="1"/>
      <c r="C2134" s="539"/>
    </row>
    <row r="2135" spans="1:3" ht="15">
      <c r="A2135" s="1"/>
      <c r="C2135" s="539"/>
    </row>
    <row r="2136" spans="1:3" ht="15">
      <c r="A2136" s="1"/>
      <c r="C2136" s="539"/>
    </row>
    <row r="2137" spans="1:3" ht="15">
      <c r="A2137" s="1"/>
      <c r="C2137" s="539"/>
    </row>
    <row r="2138" spans="1:3" ht="15">
      <c r="A2138" s="1"/>
      <c r="C2138" s="539"/>
    </row>
    <row r="2139" spans="1:3" ht="15">
      <c r="A2139" s="1"/>
      <c r="C2139" s="539"/>
    </row>
    <row r="2140" spans="1:3" ht="15">
      <c r="A2140" s="1"/>
      <c r="C2140" s="539"/>
    </row>
    <row r="2141" spans="1:3" ht="15">
      <c r="A2141" s="1"/>
      <c r="C2141" s="539"/>
    </row>
    <row r="2142" spans="1:3" ht="15">
      <c r="A2142" s="1"/>
      <c r="C2142" s="539"/>
    </row>
    <row r="2143" spans="1:3" ht="15">
      <c r="A2143" s="1"/>
      <c r="C2143" s="539"/>
    </row>
    <row r="2144" spans="1:3" ht="15">
      <c r="A2144" s="1"/>
      <c r="C2144" s="539"/>
    </row>
    <row r="2145" spans="1:3" ht="15">
      <c r="A2145" s="1"/>
      <c r="C2145" s="539"/>
    </row>
    <row r="2146" spans="1:3" ht="15">
      <c r="A2146" s="1"/>
      <c r="C2146" s="539"/>
    </row>
    <row r="2147" spans="1:3" ht="15">
      <c r="A2147" s="1"/>
      <c r="C2147" s="539"/>
    </row>
    <row r="2148" spans="1:3" ht="15">
      <c r="A2148" s="1"/>
      <c r="C2148" s="539"/>
    </row>
    <row r="2149" spans="1:3" ht="15">
      <c r="A2149" s="1"/>
      <c r="C2149" s="539"/>
    </row>
    <row r="2150" spans="1:3" ht="15">
      <c r="A2150" s="1"/>
      <c r="C2150" s="539"/>
    </row>
    <row r="2151" spans="1:3" ht="15">
      <c r="A2151" s="1"/>
      <c r="C2151" s="539"/>
    </row>
    <row r="2152" spans="1:3" ht="15">
      <c r="A2152" s="1"/>
      <c r="C2152" s="539"/>
    </row>
    <row r="2153" spans="1:3" ht="15">
      <c r="A2153" s="1"/>
      <c r="C2153" s="539"/>
    </row>
    <row r="2154" spans="1:3" ht="15">
      <c r="A2154" s="1"/>
      <c r="C2154" s="539"/>
    </row>
    <row r="2155" spans="1:3" ht="15">
      <c r="A2155" s="1"/>
      <c r="C2155" s="539"/>
    </row>
    <row r="2156" spans="1:3" ht="15">
      <c r="A2156" s="1"/>
      <c r="C2156" s="539"/>
    </row>
    <row r="2157" spans="1:3" ht="15">
      <c r="A2157" s="1"/>
      <c r="C2157" s="539"/>
    </row>
    <row r="2158" spans="1:3" ht="15">
      <c r="A2158" s="1"/>
      <c r="C2158" s="539"/>
    </row>
    <row r="2159" spans="1:3" ht="15">
      <c r="A2159" s="1"/>
      <c r="C2159" s="539"/>
    </row>
    <row r="2160" spans="1:3" ht="15">
      <c r="A2160" s="1"/>
      <c r="C2160" s="539"/>
    </row>
    <row r="2161" spans="1:3" ht="15">
      <c r="A2161" s="1"/>
      <c r="C2161" s="539"/>
    </row>
    <row r="2162" spans="1:3" ht="15">
      <c r="A2162" s="1"/>
      <c r="C2162" s="539"/>
    </row>
    <row r="2163" spans="1:3" ht="15">
      <c r="A2163" s="1"/>
      <c r="C2163" s="539"/>
    </row>
    <row r="2164" spans="1:3" ht="15">
      <c r="A2164" s="1"/>
      <c r="C2164" s="539"/>
    </row>
    <row r="2165" spans="1:3" ht="15">
      <c r="A2165" s="1"/>
      <c r="C2165" s="539"/>
    </row>
    <row r="2166" spans="1:3" ht="15">
      <c r="A2166" s="1"/>
      <c r="C2166" s="539"/>
    </row>
    <row r="2167" spans="1:3" ht="15">
      <c r="A2167" s="1"/>
      <c r="C2167" s="539"/>
    </row>
    <row r="2168" spans="1:3" ht="15">
      <c r="A2168" s="1"/>
      <c r="C2168" s="539"/>
    </row>
    <row r="2169" spans="1:3" ht="15">
      <c r="A2169" s="1"/>
      <c r="C2169" s="539"/>
    </row>
    <row r="2170" spans="1:3" ht="15">
      <c r="A2170" s="1"/>
      <c r="C2170" s="539"/>
    </row>
    <row r="2171" spans="1:3" ht="15">
      <c r="A2171" s="1"/>
      <c r="C2171" s="539"/>
    </row>
    <row r="2172" spans="1:3" ht="15">
      <c r="A2172" s="1"/>
      <c r="C2172" s="539"/>
    </row>
    <row r="2173" spans="1:3" ht="15">
      <c r="A2173" s="1"/>
      <c r="C2173" s="539"/>
    </row>
    <row r="2174" spans="1:3" ht="15">
      <c r="A2174" s="1"/>
      <c r="C2174" s="539"/>
    </row>
    <row r="2175" spans="1:3" ht="15">
      <c r="A2175" s="1"/>
      <c r="C2175" s="539"/>
    </row>
    <row r="2176" spans="1:3" ht="15">
      <c r="A2176" s="1"/>
      <c r="C2176" s="539"/>
    </row>
    <row r="2177" spans="1:3" ht="15">
      <c r="A2177" s="1"/>
      <c r="C2177" s="539"/>
    </row>
    <row r="2178" spans="1:3" ht="15">
      <c r="A2178" s="1"/>
      <c r="C2178" s="539"/>
    </row>
    <row r="2179" spans="1:3" ht="15">
      <c r="A2179" s="1"/>
      <c r="C2179" s="539"/>
    </row>
    <row r="2180" spans="1:3" ht="15">
      <c r="A2180" s="1"/>
      <c r="C2180" s="539"/>
    </row>
    <row r="2181" spans="1:3" ht="15">
      <c r="A2181" s="1"/>
      <c r="C2181" s="539"/>
    </row>
    <row r="2182" spans="1:3" ht="15">
      <c r="A2182" s="1"/>
      <c r="C2182" s="539"/>
    </row>
    <row r="2183" spans="1:3" ht="15">
      <c r="A2183" s="1"/>
      <c r="C2183" s="539"/>
    </row>
    <row r="2184" spans="1:3" ht="15">
      <c r="A2184" s="1"/>
      <c r="C2184" s="539"/>
    </row>
    <row r="2185" spans="1:3" ht="15">
      <c r="A2185" s="1"/>
      <c r="C2185" s="539"/>
    </row>
    <row r="2186" spans="1:3" ht="15">
      <c r="A2186" s="1"/>
      <c r="C2186" s="539"/>
    </row>
    <row r="2187" spans="1:3" ht="15">
      <c r="A2187" s="1"/>
      <c r="C2187" s="539"/>
    </row>
    <row r="2188" spans="1:3" ht="15">
      <c r="A2188" s="1"/>
      <c r="C2188" s="539"/>
    </row>
    <row r="2189" spans="1:3" ht="15">
      <c r="A2189" s="1"/>
      <c r="C2189" s="539"/>
    </row>
    <row r="2190" spans="1:3" ht="15">
      <c r="A2190" s="1"/>
      <c r="C2190" s="539"/>
    </row>
    <row r="2191" spans="1:3" ht="15">
      <c r="A2191" s="1"/>
      <c r="C2191" s="539"/>
    </row>
    <row r="2192" spans="1:3" ht="15">
      <c r="A2192" s="1"/>
      <c r="C2192" s="539"/>
    </row>
    <row r="2193" spans="1:3" ht="15">
      <c r="A2193" s="1"/>
      <c r="C2193" s="539"/>
    </row>
    <row r="2194" spans="1:3" ht="15">
      <c r="A2194" s="1"/>
      <c r="C2194" s="539"/>
    </row>
    <row r="2195" spans="1:3" ht="15">
      <c r="A2195" s="1"/>
      <c r="C2195" s="539"/>
    </row>
    <row r="2196" spans="1:3" ht="15">
      <c r="A2196" s="1"/>
      <c r="C2196" s="539"/>
    </row>
    <row r="2197" spans="1:3" ht="15">
      <c r="A2197" s="1"/>
      <c r="C2197" s="539"/>
    </row>
    <row r="2198" spans="1:3" ht="15">
      <c r="A2198" s="1"/>
      <c r="C2198" s="539"/>
    </row>
    <row r="2199" spans="1:3" ht="15">
      <c r="A2199" s="1"/>
      <c r="C2199" s="539"/>
    </row>
    <row r="2200" spans="1:3" ht="15">
      <c r="A2200" s="1"/>
      <c r="C2200" s="539"/>
    </row>
    <row r="2201" spans="1:3" ht="15">
      <c r="A2201" s="1"/>
      <c r="C2201" s="539"/>
    </row>
    <row r="2202" spans="1:3" ht="15">
      <c r="A2202" s="1"/>
      <c r="C2202" s="539"/>
    </row>
    <row r="2203" spans="1:3" ht="15">
      <c r="A2203" s="1"/>
      <c r="C2203" s="539"/>
    </row>
    <row r="2204" spans="1:3" ht="15">
      <c r="A2204" s="1"/>
      <c r="C2204" s="539"/>
    </row>
    <row r="2205" spans="1:3" ht="15">
      <c r="A2205" s="1"/>
      <c r="C2205" s="539"/>
    </row>
    <row r="2206" spans="1:3" ht="15">
      <c r="A2206" s="1"/>
      <c r="C2206" s="539"/>
    </row>
    <row r="2207" spans="1:3" ht="15">
      <c r="A2207" s="1"/>
      <c r="C2207" s="539"/>
    </row>
    <row r="2208" spans="1:3" ht="15">
      <c r="A2208" s="1"/>
      <c r="C2208" s="539"/>
    </row>
    <row r="2209" spans="1:3" ht="15">
      <c r="A2209" s="1"/>
      <c r="C2209" s="539"/>
    </row>
    <row r="2210" spans="1:3" ht="15">
      <c r="A2210" s="1"/>
      <c r="C2210" s="539"/>
    </row>
    <row r="2211" spans="1:3" ht="15">
      <c r="A2211" s="1"/>
      <c r="C2211" s="539"/>
    </row>
    <row r="2212" spans="1:3" ht="15">
      <c r="A2212" s="1"/>
      <c r="C2212" s="539"/>
    </row>
    <row r="2213" spans="1:3" ht="15">
      <c r="A2213" s="1"/>
      <c r="C2213" s="539"/>
    </row>
    <row r="2214" spans="1:3" ht="15">
      <c r="A2214" s="1"/>
      <c r="C2214" s="539"/>
    </row>
    <row r="2215" spans="1:3" ht="15">
      <c r="A2215" s="1"/>
      <c r="C2215" s="539"/>
    </row>
    <row r="2216" spans="1:3" ht="15">
      <c r="A2216" s="1"/>
      <c r="C2216" s="539"/>
    </row>
    <row r="2217" spans="1:3" ht="15">
      <c r="A2217" s="1"/>
      <c r="C2217" s="539"/>
    </row>
    <row r="2218" spans="1:3" ht="15">
      <c r="A2218" s="1"/>
      <c r="C2218" s="539"/>
    </row>
    <row r="2219" spans="1:3" ht="15">
      <c r="A2219" s="1"/>
      <c r="C2219" s="539"/>
    </row>
    <row r="2220" spans="1:3" ht="15">
      <c r="A2220" s="1"/>
      <c r="C2220" s="539"/>
    </row>
    <row r="2221" spans="1:3" ht="15">
      <c r="A2221" s="1"/>
      <c r="C2221" s="539"/>
    </row>
    <row r="2222" spans="1:3" ht="15">
      <c r="A2222" s="1"/>
      <c r="C2222" s="539"/>
    </row>
    <row r="2223" spans="1:3" ht="15">
      <c r="A2223" s="1"/>
      <c r="C2223" s="539"/>
    </row>
    <row r="2224" spans="1:3" ht="15">
      <c r="A2224" s="1"/>
      <c r="C2224" s="539"/>
    </row>
    <row r="2225" spans="1:3" ht="15">
      <c r="A2225" s="1"/>
      <c r="C2225" s="539"/>
    </row>
    <row r="2226" spans="1:3" ht="15">
      <c r="A2226" s="1"/>
      <c r="C2226" s="539"/>
    </row>
    <row r="2227" spans="1:3" ht="15">
      <c r="A2227" s="1"/>
      <c r="C2227" s="539"/>
    </row>
    <row r="2228" spans="1:3" ht="15">
      <c r="A2228" s="1"/>
      <c r="C2228" s="539"/>
    </row>
    <row r="2229" spans="1:3" ht="15">
      <c r="A2229" s="1"/>
      <c r="C2229" s="539"/>
    </row>
    <row r="2230" spans="1:3" ht="15">
      <c r="A2230" s="1"/>
      <c r="C2230" s="539"/>
    </row>
    <row r="2231" spans="1:3" ht="15">
      <c r="A2231" s="1"/>
      <c r="C2231" s="539"/>
    </row>
    <row r="2232" spans="1:3" ht="15">
      <c r="A2232" s="1"/>
      <c r="C2232" s="539"/>
    </row>
    <row r="2233" spans="1:3" ht="15">
      <c r="A2233" s="1"/>
      <c r="C2233" s="539"/>
    </row>
    <row r="2234" spans="1:3" ht="15">
      <c r="A2234" s="1"/>
      <c r="C2234" s="539"/>
    </row>
    <row r="2235" spans="1:3" ht="15">
      <c r="A2235" s="1"/>
      <c r="C2235" s="539"/>
    </row>
    <row r="2236" spans="1:3" ht="15">
      <c r="A2236" s="1"/>
      <c r="C2236" s="539"/>
    </row>
    <row r="2237" spans="1:3" ht="15">
      <c r="A2237" s="1"/>
      <c r="C2237" s="539"/>
    </row>
    <row r="2238" spans="1:3" ht="15">
      <c r="A2238" s="1"/>
      <c r="C2238" s="539"/>
    </row>
    <row r="2239" spans="1:3" ht="15">
      <c r="A2239" s="1"/>
      <c r="C2239" s="539"/>
    </row>
    <row r="2240" spans="1:3" ht="15">
      <c r="A2240" s="1"/>
      <c r="C2240" s="539"/>
    </row>
    <row r="2241" spans="1:3" ht="15">
      <c r="A2241" s="1"/>
      <c r="C2241" s="539"/>
    </row>
    <row r="2242" spans="1:3" ht="15">
      <c r="A2242" s="1"/>
      <c r="C2242" s="539"/>
    </row>
    <row r="2243" spans="1:3" ht="15">
      <c r="A2243" s="1"/>
      <c r="C2243" s="539"/>
    </row>
    <row r="2244" spans="1:3" ht="15">
      <c r="A2244" s="1"/>
      <c r="C2244" s="539"/>
    </row>
    <row r="2245" spans="1:3" ht="15">
      <c r="A2245" s="1"/>
      <c r="C2245" s="539"/>
    </row>
    <row r="2246" spans="1:3" ht="15">
      <c r="A2246" s="1"/>
      <c r="C2246" s="539"/>
    </row>
    <row r="2247" spans="1:3" ht="15">
      <c r="A2247" s="1"/>
      <c r="C2247" s="539"/>
    </row>
    <row r="2248" spans="1:3" ht="15">
      <c r="A2248" s="1"/>
      <c r="C2248" s="539"/>
    </row>
    <row r="2249" spans="1:3" ht="15">
      <c r="A2249" s="1"/>
      <c r="C2249" s="539"/>
    </row>
    <row r="2250" spans="1:3" ht="15">
      <c r="A2250" s="1"/>
      <c r="C2250" s="539"/>
    </row>
    <row r="2251" spans="1:3" ht="15">
      <c r="A2251" s="1"/>
      <c r="C2251" s="539"/>
    </row>
    <row r="2252" spans="1:3" ht="15">
      <c r="A2252" s="1"/>
      <c r="C2252" s="539"/>
    </row>
    <row r="2253" spans="1:3" ht="15">
      <c r="A2253" s="1"/>
      <c r="C2253" s="539"/>
    </row>
    <row r="2254" spans="1:3" ht="15">
      <c r="A2254" s="1"/>
      <c r="C2254" s="539"/>
    </row>
    <row r="2255" spans="1:3" ht="15">
      <c r="A2255" s="1"/>
      <c r="C2255" s="539"/>
    </row>
    <row r="2256" spans="1:3" ht="15">
      <c r="A2256" s="1"/>
      <c r="C2256" s="539"/>
    </row>
    <row r="2257" spans="1:3" ht="15">
      <c r="A2257" s="1"/>
      <c r="C2257" s="539"/>
    </row>
    <row r="2258" spans="1:3" ht="15">
      <c r="A2258" s="1"/>
      <c r="C2258" s="539"/>
    </row>
    <row r="2259" spans="1:3" ht="15">
      <c r="A2259" s="1"/>
      <c r="C2259" s="539"/>
    </row>
    <row r="2260" spans="1:3" ht="15">
      <c r="A2260" s="1"/>
      <c r="C2260" s="539"/>
    </row>
    <row r="2261" spans="1:3" ht="15">
      <c r="A2261" s="1"/>
      <c r="C2261" s="539"/>
    </row>
    <row r="2262" spans="1:3" ht="15">
      <c r="A2262" s="1"/>
      <c r="C2262" s="539"/>
    </row>
    <row r="2263" spans="1:3" ht="15">
      <c r="A2263" s="1"/>
      <c r="C2263" s="539"/>
    </row>
    <row r="2264" spans="1:3" ht="15">
      <c r="A2264" s="1"/>
      <c r="C2264" s="539"/>
    </row>
    <row r="2265" spans="1:3" ht="15">
      <c r="A2265" s="1"/>
      <c r="C2265" s="539"/>
    </row>
    <row r="2266" spans="1:3" ht="15">
      <c r="A2266" s="1"/>
      <c r="C2266" s="539"/>
    </row>
    <row r="2267" spans="1:3" ht="15">
      <c r="A2267" s="1"/>
      <c r="C2267" s="539"/>
    </row>
    <row r="2268" spans="1:3" ht="15">
      <c r="A2268" s="1"/>
      <c r="C2268" s="539"/>
    </row>
    <row r="2269" spans="1:3" ht="15">
      <c r="A2269" s="1"/>
      <c r="C2269" s="539"/>
    </row>
    <row r="2270" spans="1:3" ht="15">
      <c r="A2270" s="1"/>
      <c r="C2270" s="539"/>
    </row>
    <row r="2271" spans="1:3" ht="15">
      <c r="A2271" s="1"/>
      <c r="C2271" s="539"/>
    </row>
    <row r="2272" spans="1:3" ht="15">
      <c r="A2272" s="1"/>
      <c r="C2272" s="539"/>
    </row>
    <row r="2273" spans="1:3" ht="15">
      <c r="A2273" s="1"/>
      <c r="C2273" s="539"/>
    </row>
    <row r="2274" spans="1:3" ht="15">
      <c r="A2274" s="1"/>
      <c r="C2274" s="539"/>
    </row>
    <row r="2275" spans="1:3" ht="15">
      <c r="A2275" s="1"/>
      <c r="C2275" s="539"/>
    </row>
    <row r="2276" spans="1:3" ht="15">
      <c r="A2276" s="1"/>
      <c r="C2276" s="539"/>
    </row>
    <row r="2277" spans="1:3" ht="15">
      <c r="A2277" s="1"/>
      <c r="C2277" s="539"/>
    </row>
    <row r="2278" spans="1:3" ht="15">
      <c r="A2278" s="1"/>
      <c r="C2278" s="539"/>
    </row>
    <row r="2279" spans="1:3" ht="15">
      <c r="A2279" s="1"/>
      <c r="C2279" s="539"/>
    </row>
    <row r="2280" spans="1:3" ht="15">
      <c r="A2280" s="1"/>
      <c r="C2280" s="539"/>
    </row>
    <row r="2281" spans="1:3" ht="15">
      <c r="A2281" s="1"/>
      <c r="C2281" s="539"/>
    </row>
    <row r="2282" spans="1:3" ht="15">
      <c r="A2282" s="1"/>
      <c r="C2282" s="539"/>
    </row>
    <row r="2283" spans="1:3" ht="15">
      <c r="A2283" s="1"/>
      <c r="C2283" s="539"/>
    </row>
    <row r="2284" spans="1:3" ht="15">
      <c r="A2284" s="1"/>
      <c r="C2284" s="539"/>
    </row>
    <row r="2285" spans="1:3" ht="15">
      <c r="A2285" s="1"/>
      <c r="C2285" s="539"/>
    </row>
    <row r="2286" spans="1:3" ht="15">
      <c r="A2286" s="1"/>
      <c r="C2286" s="539"/>
    </row>
    <row r="2287" spans="1:3" ht="15">
      <c r="A2287" s="1"/>
      <c r="C2287" s="539"/>
    </row>
    <row r="2288" spans="1:3" ht="15">
      <c r="A2288" s="1"/>
      <c r="C2288" s="539"/>
    </row>
    <row r="2289" spans="1:3" ht="15">
      <c r="A2289" s="1"/>
      <c r="C2289" s="539"/>
    </row>
    <row r="2290" spans="1:3" ht="15">
      <c r="A2290" s="1"/>
      <c r="C2290" s="539"/>
    </row>
    <row r="2291" spans="1:3" ht="15">
      <c r="A2291" s="1"/>
      <c r="C2291" s="539"/>
    </row>
    <row r="2292" spans="1:3" ht="15">
      <c r="A2292" s="1"/>
      <c r="C2292" s="539"/>
    </row>
    <row r="2293" spans="1:3" ht="15">
      <c r="A2293" s="1"/>
      <c r="C2293" s="539"/>
    </row>
    <row r="2294" spans="1:3" ht="15">
      <c r="A2294" s="1"/>
      <c r="C2294" s="539"/>
    </row>
    <row r="2295" spans="1:3" ht="15">
      <c r="A2295" s="1"/>
      <c r="C2295" s="539"/>
    </row>
    <row r="2296" spans="1:3" ht="15">
      <c r="A2296" s="1"/>
      <c r="C2296" s="539"/>
    </row>
    <row r="2297" spans="1:3" ht="15">
      <c r="A2297" s="1"/>
      <c r="C2297" s="539"/>
    </row>
    <row r="2298" spans="1:3" ht="15">
      <c r="A2298" s="1"/>
      <c r="C2298" s="539"/>
    </row>
    <row r="2299" spans="1:3" ht="15">
      <c r="A2299" s="1"/>
      <c r="C2299" s="539"/>
    </row>
    <row r="2300" spans="1:3" ht="15">
      <c r="A2300" s="1"/>
      <c r="C2300" s="539"/>
    </row>
    <row r="2301" spans="1:3" ht="15">
      <c r="A2301" s="1"/>
      <c r="C2301" s="539"/>
    </row>
    <row r="2302" spans="1:3" ht="15">
      <c r="A2302" s="1"/>
      <c r="C2302" s="539"/>
    </row>
    <row r="2303" spans="1:3" ht="15">
      <c r="A2303" s="1"/>
      <c r="C2303" s="539"/>
    </row>
    <row r="2304" spans="1:3" ht="15">
      <c r="A2304" s="1"/>
      <c r="C2304" s="539"/>
    </row>
    <row r="2305" spans="1:3" ht="15">
      <c r="A2305" s="1"/>
      <c r="C2305" s="539"/>
    </row>
    <row r="2306" spans="1:3" ht="15">
      <c r="A2306" s="1"/>
      <c r="C2306" s="539"/>
    </row>
    <row r="2307" spans="1:3" ht="15">
      <c r="A2307" s="1"/>
      <c r="C2307" s="539"/>
    </row>
    <row r="2308" spans="1:3" ht="15">
      <c r="A2308" s="1"/>
      <c r="C2308" s="539"/>
    </row>
    <row r="2309" spans="1:3" ht="15">
      <c r="A2309" s="1"/>
      <c r="C2309" s="539"/>
    </row>
    <row r="2310" spans="1:3" ht="15">
      <c r="A2310" s="1"/>
      <c r="C2310" s="539"/>
    </row>
    <row r="2311" spans="1:3" ht="15">
      <c r="A2311" s="1"/>
      <c r="C2311" s="539"/>
    </row>
    <row r="2312" spans="1:3" ht="15">
      <c r="A2312" s="1"/>
      <c r="C2312" s="539"/>
    </row>
    <row r="2313" spans="1:3" ht="15">
      <c r="A2313" s="1"/>
      <c r="C2313" s="539"/>
    </row>
    <row r="2314" spans="1:3" ht="15">
      <c r="A2314" s="1"/>
      <c r="C2314" s="539"/>
    </row>
    <row r="2315" spans="1:3" ht="15">
      <c r="A2315" s="1"/>
      <c r="C2315" s="539"/>
    </row>
    <row r="2316" spans="1:3" ht="15">
      <c r="A2316" s="1"/>
      <c r="C2316" s="539"/>
    </row>
    <row r="2317" spans="1:3" ht="15">
      <c r="A2317" s="1"/>
      <c r="C2317" s="539"/>
    </row>
    <row r="2318" spans="1:3" ht="15">
      <c r="A2318" s="1"/>
      <c r="C2318" s="539"/>
    </row>
    <row r="2319" spans="1:3" ht="15">
      <c r="A2319" s="1"/>
      <c r="C2319" s="539"/>
    </row>
    <row r="2320" spans="1:3" ht="15">
      <c r="A2320" s="1"/>
      <c r="C2320" s="539"/>
    </row>
    <row r="2321" spans="1:3" ht="15">
      <c r="A2321" s="1"/>
      <c r="C2321" s="539"/>
    </row>
    <row r="2322" spans="1:3" ht="15">
      <c r="A2322" s="1"/>
      <c r="C2322" s="539"/>
    </row>
    <row r="2323" spans="1:3" ht="15">
      <c r="A2323" s="1"/>
      <c r="C2323" s="539"/>
    </row>
    <row r="2324" spans="1:3" ht="15">
      <c r="A2324" s="1"/>
      <c r="C2324" s="539"/>
    </row>
    <row r="2325" spans="1:3" ht="15">
      <c r="A2325" s="1"/>
      <c r="C2325" s="539"/>
    </row>
    <row r="2326" spans="1:3" ht="15">
      <c r="A2326" s="1"/>
      <c r="C2326" s="539"/>
    </row>
    <row r="2327" spans="1:3" ht="15">
      <c r="A2327" s="1"/>
      <c r="C2327" s="539"/>
    </row>
    <row r="2328" spans="1:3" ht="15">
      <c r="A2328" s="1"/>
      <c r="C2328" s="539"/>
    </row>
    <row r="2329" spans="1:3" ht="15">
      <c r="A2329" s="1"/>
      <c r="C2329" s="539"/>
    </row>
    <row r="2330" spans="1:3" ht="15">
      <c r="A2330" s="1"/>
      <c r="C2330" s="539"/>
    </row>
    <row r="2331" spans="1:3" ht="15">
      <c r="A2331" s="1"/>
      <c r="C2331" s="539"/>
    </row>
    <row r="2332" spans="1:3" ht="15">
      <c r="A2332" s="1"/>
      <c r="C2332" s="539"/>
    </row>
    <row r="2333" spans="1:3" ht="15">
      <c r="A2333" s="1"/>
      <c r="C2333" s="539"/>
    </row>
    <row r="2334" spans="1:3" ht="15">
      <c r="A2334" s="1"/>
      <c r="C2334" s="539"/>
    </row>
    <row r="2335" spans="1:3" ht="15">
      <c r="A2335" s="1"/>
      <c r="C2335" s="539"/>
    </row>
    <row r="2336" spans="1:3" ht="15">
      <c r="A2336" s="1"/>
      <c r="C2336" s="539"/>
    </row>
    <row r="2337" spans="1:3" ht="15">
      <c r="A2337" s="1"/>
      <c r="C2337" s="539"/>
    </row>
    <row r="2338" spans="1:3" ht="15">
      <c r="A2338" s="1"/>
      <c r="C2338" s="539"/>
    </row>
    <row r="2339" spans="1:3" ht="15">
      <c r="A2339" s="1"/>
      <c r="C2339" s="539"/>
    </row>
    <row r="2340" spans="1:3" ht="15">
      <c r="A2340" s="1"/>
      <c r="C2340" s="539"/>
    </row>
    <row r="2341" spans="1:3" ht="15">
      <c r="A2341" s="1"/>
      <c r="C2341" s="539"/>
    </row>
    <row r="2342" spans="1:3" ht="15">
      <c r="A2342" s="1"/>
      <c r="C2342" s="539"/>
    </row>
    <row r="2343" spans="1:3" ht="15">
      <c r="A2343" s="1"/>
      <c r="C2343" s="539"/>
    </row>
    <row r="2344" spans="1:3" ht="15">
      <c r="A2344" s="1"/>
      <c r="C2344" s="539"/>
    </row>
    <row r="2345" spans="1:3" ht="15">
      <c r="A2345" s="1"/>
      <c r="C2345" s="539"/>
    </row>
    <row r="2346" spans="1:3" ht="15">
      <c r="A2346" s="1"/>
      <c r="C2346" s="539"/>
    </row>
    <row r="2347" spans="1:3" ht="15">
      <c r="A2347" s="1"/>
      <c r="C2347" s="539"/>
    </row>
    <row r="2348" spans="1:3" ht="15">
      <c r="A2348" s="1"/>
      <c r="C2348" s="539"/>
    </row>
    <row r="2349" spans="1:3" ht="15">
      <c r="A2349" s="1"/>
      <c r="C2349" s="539"/>
    </row>
    <row r="2350" spans="1:3" ht="15">
      <c r="A2350" s="1"/>
      <c r="C2350" s="539"/>
    </row>
    <row r="2351" spans="1:3" ht="15">
      <c r="A2351" s="1"/>
      <c r="C2351" s="539"/>
    </row>
    <row r="2352" spans="1:3" ht="15">
      <c r="A2352" s="1"/>
      <c r="C2352" s="539"/>
    </row>
    <row r="2353" spans="1:3" ht="15">
      <c r="A2353" s="1"/>
      <c r="C2353" s="539"/>
    </row>
    <row r="2354" spans="1:3" ht="15">
      <c r="A2354" s="1"/>
      <c r="C2354" s="539"/>
    </row>
    <row r="2355" spans="1:3" ht="15">
      <c r="A2355" s="1"/>
      <c r="C2355" s="539"/>
    </row>
    <row r="2356" spans="1:3" ht="15">
      <c r="A2356" s="1"/>
      <c r="C2356" s="539"/>
    </row>
    <row r="2357" spans="1:3" ht="15">
      <c r="A2357" s="1"/>
      <c r="C2357" s="539"/>
    </row>
    <row r="2358" spans="1:3" ht="15">
      <c r="A2358" s="1"/>
      <c r="C2358" s="539"/>
    </row>
    <row r="2359" spans="1:3" ht="15">
      <c r="A2359" s="1"/>
      <c r="C2359" s="539"/>
    </row>
    <row r="2360" spans="1:3" ht="15">
      <c r="A2360" s="1"/>
      <c r="C2360" s="539"/>
    </row>
    <row r="2361" spans="1:3" ht="15">
      <c r="A2361" s="1"/>
      <c r="C2361" s="539"/>
    </row>
    <row r="2362" spans="1:3" ht="15">
      <c r="A2362" s="1"/>
      <c r="C2362" s="539"/>
    </row>
    <row r="2363" spans="1:3" ht="15">
      <c r="A2363" s="1"/>
      <c r="C2363" s="539"/>
    </row>
    <row r="2364" spans="1:3" ht="15">
      <c r="A2364" s="1"/>
      <c r="C2364" s="539"/>
    </row>
    <row r="2365" spans="1:3" ht="15">
      <c r="A2365" s="1"/>
      <c r="C2365" s="539"/>
    </row>
    <row r="2366" spans="1:3" ht="15">
      <c r="A2366" s="1"/>
      <c r="C2366" s="539"/>
    </row>
    <row r="2367" spans="1:3" ht="15">
      <c r="A2367" s="1"/>
      <c r="C2367" s="539"/>
    </row>
    <row r="2368" spans="1:3" ht="15">
      <c r="A2368" s="1"/>
      <c r="C2368" s="539"/>
    </row>
    <row r="2369" spans="1:3" ht="15">
      <c r="A2369" s="1"/>
      <c r="C2369" s="539"/>
    </row>
    <row r="2370" spans="1:3" ht="15">
      <c r="A2370" s="1"/>
      <c r="C2370" s="539"/>
    </row>
    <row r="2371" spans="1:3" ht="15">
      <c r="A2371" s="1"/>
      <c r="C2371" s="539"/>
    </row>
    <row r="2372" spans="1:3" ht="15">
      <c r="A2372" s="1"/>
      <c r="C2372" s="539"/>
    </row>
    <row r="2373" spans="1:3" ht="15">
      <c r="A2373" s="1"/>
      <c r="C2373" s="539"/>
    </row>
    <row r="2374" spans="1:3" ht="15">
      <c r="A2374" s="1"/>
      <c r="C2374" s="539"/>
    </row>
    <row r="2375" spans="1:3" ht="15">
      <c r="A2375" s="1"/>
      <c r="C2375" s="539"/>
    </row>
    <row r="2376" spans="1:3" ht="15">
      <c r="A2376" s="1"/>
      <c r="C2376" s="539"/>
    </row>
    <row r="2377" spans="1:3" ht="15">
      <c r="A2377" s="1"/>
      <c r="C2377" s="539"/>
    </row>
    <row r="2378" spans="1:3" ht="15">
      <c r="A2378" s="1"/>
      <c r="C2378" s="539"/>
    </row>
    <row r="2379" spans="1:3" ht="15">
      <c r="A2379" s="1"/>
      <c r="C2379" s="539"/>
    </row>
    <row r="2380" spans="1:3" ht="15">
      <c r="A2380" s="1"/>
      <c r="C2380" s="539"/>
    </row>
    <row r="2381" spans="1:3" ht="15">
      <c r="A2381" s="1"/>
      <c r="C2381" s="539"/>
    </row>
    <row r="2382" spans="1:3" ht="15">
      <c r="A2382" s="1"/>
      <c r="C2382" s="539"/>
    </row>
    <row r="2383" spans="1:3" ht="15">
      <c r="A2383" s="1"/>
      <c r="C2383" s="539"/>
    </row>
    <row r="2384" spans="1:3" ht="15">
      <c r="A2384" s="1"/>
      <c r="C2384" s="539"/>
    </row>
    <row r="2385" spans="1:3" ht="15">
      <c r="A2385" s="1"/>
      <c r="C2385" s="539"/>
    </row>
    <row r="2386" spans="1:3" ht="15">
      <c r="A2386" s="1"/>
      <c r="C2386" s="539"/>
    </row>
    <row r="2387" spans="1:3" ht="15">
      <c r="A2387" s="1"/>
      <c r="C2387" s="539"/>
    </row>
    <row r="2388" spans="1:3" ht="15">
      <c r="A2388" s="1"/>
      <c r="C2388" s="539"/>
    </row>
    <row r="2389" spans="1:3" ht="15">
      <c r="A2389" s="1"/>
      <c r="C2389" s="539"/>
    </row>
    <row r="2390" spans="1:3" ht="15">
      <c r="A2390" s="1"/>
      <c r="C2390" s="539"/>
    </row>
    <row r="2391" spans="1:3" ht="15">
      <c r="A2391" s="1"/>
      <c r="C2391" s="539"/>
    </row>
    <row r="2392" spans="1:3" ht="15">
      <c r="A2392" s="1"/>
      <c r="C2392" s="539"/>
    </row>
    <row r="2393" spans="1:3" ht="15">
      <c r="A2393" s="1"/>
      <c r="C2393" s="539"/>
    </row>
    <row r="2394" spans="1:3" ht="15">
      <c r="A2394" s="1"/>
      <c r="C2394" s="539"/>
    </row>
    <row r="2395" spans="1:3" ht="15">
      <c r="A2395" s="1"/>
      <c r="C2395" s="539"/>
    </row>
    <row r="2396" spans="1:3" ht="15">
      <c r="A2396" s="1"/>
      <c r="C2396" s="539"/>
    </row>
    <row r="2397" spans="1:3" ht="15">
      <c r="A2397" s="1"/>
      <c r="C2397" s="539"/>
    </row>
    <row r="2398" spans="1:3" ht="15">
      <c r="A2398" s="1"/>
      <c r="C2398" s="539"/>
    </row>
    <row r="2399" spans="1:3" ht="15">
      <c r="A2399" s="1"/>
      <c r="C2399" s="539"/>
    </row>
    <row r="2400" spans="1:3" ht="15">
      <c r="A2400" s="1"/>
      <c r="C2400" s="539"/>
    </row>
    <row r="2401" spans="1:3" ht="15">
      <c r="A2401" s="1"/>
      <c r="C2401" s="539"/>
    </row>
    <row r="2402" spans="1:3" ht="15">
      <c r="A2402" s="1"/>
      <c r="C2402" s="539"/>
    </row>
    <row r="2403" spans="1:3" ht="15">
      <c r="A2403" s="1"/>
      <c r="C2403" s="539"/>
    </row>
    <row r="2404" spans="1:3" ht="15">
      <c r="A2404" s="1"/>
      <c r="C2404" s="539"/>
    </row>
    <row r="2405" spans="1:3" ht="15">
      <c r="A2405" s="1"/>
      <c r="C2405" s="539"/>
    </row>
    <row r="2406" spans="1:3" ht="15">
      <c r="A2406" s="1"/>
      <c r="C2406" s="539"/>
    </row>
    <row r="2407" spans="1:3" ht="15">
      <c r="A2407" s="1"/>
      <c r="C2407" s="539"/>
    </row>
    <row r="2408" spans="1:3" ht="15">
      <c r="A2408" s="1"/>
      <c r="C2408" s="539"/>
    </row>
    <row r="2409" spans="1:3" ht="15">
      <c r="A2409" s="1"/>
      <c r="C2409" s="539"/>
    </row>
    <row r="2410" spans="1:3" ht="15">
      <c r="A2410" s="1"/>
      <c r="C2410" s="539"/>
    </row>
    <row r="2411" spans="1:3" ht="15">
      <c r="A2411" s="1"/>
      <c r="C2411" s="539"/>
    </row>
    <row r="2412" spans="1:3" ht="15">
      <c r="A2412" s="1"/>
      <c r="C2412" s="539"/>
    </row>
    <row r="2413" spans="1:3" ht="15">
      <c r="A2413" s="1"/>
      <c r="C2413" s="539"/>
    </row>
    <row r="2414" spans="1:3" ht="15">
      <c r="A2414" s="1"/>
      <c r="C2414" s="539"/>
    </row>
    <row r="2415" spans="1:3" ht="15">
      <c r="A2415" s="1"/>
      <c r="C2415" s="539"/>
    </row>
    <row r="2416" spans="1:3" ht="15">
      <c r="A2416" s="1"/>
      <c r="C2416" s="539"/>
    </row>
    <row r="2417" spans="1:3" ht="15">
      <c r="A2417" s="1"/>
      <c r="C2417" s="539"/>
    </row>
    <row r="2418" spans="1:3" ht="15">
      <c r="A2418" s="1"/>
      <c r="C2418" s="539"/>
    </row>
    <row r="2419" spans="1:3" ht="15">
      <c r="A2419" s="1"/>
      <c r="C2419" s="539"/>
    </row>
    <row r="2420" spans="1:3" ht="15">
      <c r="A2420" s="1"/>
      <c r="C2420" s="539"/>
    </row>
    <row r="2421" spans="1:3" ht="15">
      <c r="A2421" s="1"/>
      <c r="C2421" s="539"/>
    </row>
    <row r="2422" spans="1:3" ht="15">
      <c r="A2422" s="1"/>
      <c r="C2422" s="539"/>
    </row>
    <row r="2423" spans="1:3" ht="15">
      <c r="A2423" s="1"/>
      <c r="C2423" s="539"/>
    </row>
    <row r="2424" spans="1:3" ht="15">
      <c r="A2424" s="1"/>
      <c r="C2424" s="539"/>
    </row>
    <row r="2425" spans="1:3" ht="15">
      <c r="A2425" s="1"/>
      <c r="C2425" s="539"/>
    </row>
    <row r="2426" spans="1:3" ht="15">
      <c r="A2426" s="1"/>
      <c r="C2426" s="539"/>
    </row>
    <row r="2427" spans="1:3" ht="15">
      <c r="A2427" s="1"/>
      <c r="C2427" s="539"/>
    </row>
    <row r="2428" spans="1:3" ht="15">
      <c r="A2428" s="1"/>
      <c r="C2428" s="539"/>
    </row>
    <row r="2429" spans="1:3" ht="15">
      <c r="A2429" s="1"/>
      <c r="C2429" s="539"/>
    </row>
    <row r="2430" spans="1:3" ht="15">
      <c r="A2430" s="1"/>
      <c r="C2430" s="539"/>
    </row>
    <row r="2431" spans="1:3" ht="15">
      <c r="A2431" s="1"/>
      <c r="C2431" s="539"/>
    </row>
    <row r="2432" spans="1:3" ht="15">
      <c r="A2432" s="1"/>
      <c r="C2432" s="539"/>
    </row>
    <row r="2433" spans="1:3" ht="15">
      <c r="A2433" s="1"/>
      <c r="C2433" s="539"/>
    </row>
    <row r="2434" spans="1:3" ht="15">
      <c r="A2434" s="1"/>
      <c r="C2434" s="539"/>
    </row>
    <row r="2435" spans="1:3" ht="15">
      <c r="A2435" s="1"/>
      <c r="C2435" s="539"/>
    </row>
    <row r="2436" spans="1:3" ht="15">
      <c r="A2436" s="1"/>
      <c r="C2436" s="539"/>
    </row>
    <row r="2437" spans="1:3" ht="15">
      <c r="A2437" s="1"/>
      <c r="C2437" s="539"/>
    </row>
    <row r="2438" spans="1:3" ht="15">
      <c r="A2438" s="1"/>
      <c r="C2438" s="539"/>
    </row>
    <row r="2439" spans="1:3" ht="15">
      <c r="A2439" s="1"/>
      <c r="C2439" s="539"/>
    </row>
    <row r="2440" spans="1:3" ht="15">
      <c r="A2440" s="1"/>
      <c r="C2440" s="539"/>
    </row>
    <row r="2441" spans="1:3" ht="15">
      <c r="A2441" s="1"/>
      <c r="C2441" s="539"/>
    </row>
    <row r="2442" spans="1:3" ht="15">
      <c r="A2442" s="1"/>
      <c r="C2442" s="539"/>
    </row>
    <row r="2443" spans="1:3" ht="15">
      <c r="A2443" s="1"/>
      <c r="C2443" s="539"/>
    </row>
    <row r="2444" spans="1:3" ht="15">
      <c r="A2444" s="1"/>
      <c r="C2444" s="539"/>
    </row>
    <row r="2445" spans="1:3" ht="15">
      <c r="A2445" s="1"/>
      <c r="C2445" s="539"/>
    </row>
    <row r="2446" spans="1:3" ht="15">
      <c r="A2446" s="1"/>
      <c r="C2446" s="539"/>
    </row>
    <row r="2447" spans="1:3" ht="15">
      <c r="A2447" s="1"/>
      <c r="C2447" s="539"/>
    </row>
    <row r="2448" spans="1:3" ht="15">
      <c r="A2448" s="1"/>
      <c r="C2448" s="539"/>
    </row>
    <row r="2449" spans="1:3" ht="15">
      <c r="A2449" s="1"/>
      <c r="C2449" s="539"/>
    </row>
    <row r="2450" spans="1:3" ht="15">
      <c r="A2450" s="1"/>
      <c r="C2450" s="539"/>
    </row>
    <row r="2451" spans="1:3" ht="15">
      <c r="A2451" s="1"/>
      <c r="C2451" s="539"/>
    </row>
    <row r="2452" spans="1:3" ht="15">
      <c r="A2452" s="1"/>
      <c r="C2452" s="539"/>
    </row>
    <row r="2453" spans="1:3" ht="15">
      <c r="A2453" s="1"/>
      <c r="C2453" s="539"/>
    </row>
    <row r="2454" spans="1:3" ht="15">
      <c r="A2454" s="1"/>
      <c r="C2454" s="539"/>
    </row>
    <row r="2455" spans="1:3" ht="15">
      <c r="A2455" s="1"/>
      <c r="C2455" s="539"/>
    </row>
    <row r="2456" spans="1:3" ht="15">
      <c r="A2456" s="1"/>
      <c r="C2456" s="539"/>
    </row>
    <row r="2457" spans="1:3" ht="15">
      <c r="A2457" s="1"/>
      <c r="C2457" s="539"/>
    </row>
    <row r="2458" spans="1:3" ht="15">
      <c r="A2458" s="1"/>
      <c r="C2458" s="539"/>
    </row>
    <row r="2459" spans="1:3" ht="15">
      <c r="A2459" s="1"/>
      <c r="C2459" s="539"/>
    </row>
    <row r="2460" spans="1:3" ht="15">
      <c r="A2460" s="1"/>
      <c r="C2460" s="539"/>
    </row>
    <row r="2461" spans="1:3" ht="15">
      <c r="A2461" s="1"/>
      <c r="C2461" s="539"/>
    </row>
    <row r="2462" spans="1:3" ht="15">
      <c r="A2462" s="1"/>
      <c r="C2462" s="539"/>
    </row>
    <row r="2463" spans="1:3" ht="15">
      <c r="A2463" s="1"/>
      <c r="C2463" s="539"/>
    </row>
    <row r="2464" spans="1:3" ht="15">
      <c r="A2464" s="1"/>
      <c r="C2464" s="539"/>
    </row>
    <row r="2465" spans="1:3" ht="15">
      <c r="A2465" s="1"/>
      <c r="C2465" s="539"/>
    </row>
    <row r="2466" spans="1:3" ht="15">
      <c r="A2466" s="1"/>
      <c r="C2466" s="539"/>
    </row>
    <row r="2467" spans="1:3" ht="15">
      <c r="A2467" s="1"/>
      <c r="C2467" s="539"/>
    </row>
    <row r="2468" spans="1:3" ht="15">
      <c r="A2468" s="1"/>
      <c r="C2468" s="539"/>
    </row>
    <row r="2469" spans="1:3" ht="15">
      <c r="A2469" s="1"/>
      <c r="C2469" s="539"/>
    </row>
    <row r="2470" spans="1:3" ht="15">
      <c r="A2470" s="1"/>
      <c r="C2470" s="539"/>
    </row>
    <row r="2471" spans="1:3" ht="15">
      <c r="A2471" s="1"/>
      <c r="C2471" s="539"/>
    </row>
    <row r="2472" spans="1:3" ht="15">
      <c r="A2472" s="1"/>
      <c r="C2472" s="539"/>
    </row>
    <row r="2473" spans="1:3" ht="15">
      <c r="A2473" s="1"/>
      <c r="C2473" s="539"/>
    </row>
    <row r="2474" spans="1:3" ht="15">
      <c r="A2474" s="1"/>
      <c r="C2474" s="539"/>
    </row>
    <row r="2475" spans="1:3" ht="15">
      <c r="A2475" s="1"/>
      <c r="C2475" s="539"/>
    </row>
    <row r="2476" spans="1:3" ht="15">
      <c r="A2476" s="1"/>
      <c r="C2476" s="539"/>
    </row>
    <row r="2477" spans="1:3" ht="15">
      <c r="A2477" s="1"/>
      <c r="C2477" s="539"/>
    </row>
    <row r="2478" spans="1:3" ht="15">
      <c r="A2478" s="1"/>
      <c r="C2478" s="539"/>
    </row>
    <row r="2479" spans="1:3" ht="15">
      <c r="A2479" s="1"/>
      <c r="C2479" s="539"/>
    </row>
    <row r="2480" spans="1:3" ht="15">
      <c r="A2480" s="1"/>
      <c r="C2480" s="539"/>
    </row>
    <row r="2481" spans="1:3" ht="15">
      <c r="A2481" s="1"/>
      <c r="C2481" s="539"/>
    </row>
    <row r="2482" spans="1:3" ht="15">
      <c r="A2482" s="1"/>
      <c r="C2482" s="539"/>
    </row>
    <row r="2483" spans="1:3" ht="15">
      <c r="A2483" s="1"/>
      <c r="C2483" s="539"/>
    </row>
    <row r="2484" spans="1:3" ht="15">
      <c r="A2484" s="1"/>
      <c r="C2484" s="539"/>
    </row>
    <row r="2485" spans="1:3" ht="15">
      <c r="A2485" s="1"/>
      <c r="C2485" s="539"/>
    </row>
    <row r="2486" spans="1:3" ht="15">
      <c r="A2486" s="1"/>
      <c r="C2486" s="539"/>
    </row>
    <row r="2487" spans="1:3" ht="15">
      <c r="A2487" s="1"/>
      <c r="C2487" s="539"/>
    </row>
    <row r="2488" spans="1:3" ht="15">
      <c r="A2488" s="1"/>
      <c r="C2488" s="539"/>
    </row>
    <row r="2489" spans="1:3" ht="15">
      <c r="A2489" s="1"/>
      <c r="C2489" s="539"/>
    </row>
    <row r="2490" spans="1:3" ht="15">
      <c r="A2490" s="1"/>
      <c r="C2490" s="539"/>
    </row>
    <row r="2491" spans="1:3" ht="15">
      <c r="A2491" s="1"/>
      <c r="C2491" s="539"/>
    </row>
    <row r="2492" spans="1:3" ht="15">
      <c r="A2492" s="1"/>
      <c r="C2492" s="539"/>
    </row>
    <row r="2493" spans="1:3" ht="15">
      <c r="A2493" s="1"/>
      <c r="C2493" s="539"/>
    </row>
    <row r="2494" spans="1:3" ht="15">
      <c r="A2494" s="1"/>
      <c r="C2494" s="539"/>
    </row>
    <row r="2495" spans="1:3" ht="15">
      <c r="A2495" s="1"/>
      <c r="C2495" s="539"/>
    </row>
    <row r="2496" spans="1:3" ht="15">
      <c r="A2496" s="1"/>
      <c r="C2496" s="539"/>
    </row>
    <row r="2497" spans="1:3" ht="15">
      <c r="A2497" s="1"/>
      <c r="C2497" s="539"/>
    </row>
    <row r="2498" spans="1:3" ht="15">
      <c r="A2498" s="1"/>
      <c r="C2498" s="539"/>
    </row>
    <row r="2499" spans="1:3" ht="15">
      <c r="A2499" s="1"/>
      <c r="C2499" s="539"/>
    </row>
    <row r="2500" spans="1:3" ht="15">
      <c r="A2500" s="1"/>
      <c r="C2500" s="539"/>
    </row>
    <row r="2501" spans="1:3" ht="15">
      <c r="A2501" s="1"/>
      <c r="C2501" s="539"/>
    </row>
    <row r="2502" spans="1:3" ht="15">
      <c r="A2502" s="1"/>
      <c r="C2502" s="539"/>
    </row>
    <row r="2503" spans="1:3" ht="15">
      <c r="A2503" s="1"/>
      <c r="C2503" s="539"/>
    </row>
    <row r="2504" spans="1:3" ht="15">
      <c r="A2504" s="1"/>
      <c r="C2504" s="539"/>
    </row>
    <row r="2505" spans="1:3" ht="15">
      <c r="A2505" s="1"/>
      <c r="C2505" s="539"/>
    </row>
    <row r="2506" spans="1:3" ht="15">
      <c r="A2506" s="1"/>
      <c r="C2506" s="539"/>
    </row>
    <row r="2507" spans="1:3" ht="15">
      <c r="A2507" s="1"/>
      <c r="C2507" s="539"/>
    </row>
    <row r="2508" spans="1:3" ht="15">
      <c r="A2508" s="1"/>
      <c r="C2508" s="539"/>
    </row>
    <row r="2509" spans="1:3" ht="15">
      <c r="A2509" s="1"/>
      <c r="C2509" s="539"/>
    </row>
    <row r="2510" spans="1:3" ht="15">
      <c r="A2510" s="1"/>
      <c r="C2510" s="539"/>
    </row>
    <row r="2511" spans="1:3" ht="15">
      <c r="A2511" s="1"/>
      <c r="C2511" s="539"/>
    </row>
    <row r="2512" spans="1:3" ht="15">
      <c r="A2512" s="1"/>
      <c r="C2512" s="539"/>
    </row>
    <row r="2513" spans="1:3" ht="15">
      <c r="A2513" s="1"/>
      <c r="C2513" s="539"/>
    </row>
    <row r="2514" spans="1:3" ht="15">
      <c r="A2514" s="1"/>
      <c r="C2514" s="539"/>
    </row>
    <row r="2515" spans="1:3" ht="15">
      <c r="A2515" s="1"/>
      <c r="C2515" s="539"/>
    </row>
    <row r="2516" spans="1:3" ht="15">
      <c r="A2516" s="1"/>
      <c r="C2516" s="539"/>
    </row>
    <row r="2517" spans="1:3" ht="15">
      <c r="A2517" s="1"/>
      <c r="C2517" s="539"/>
    </row>
    <row r="2518" spans="1:3" ht="15">
      <c r="A2518" s="1"/>
      <c r="C2518" s="539"/>
    </row>
    <row r="2519" spans="1:3" ht="15">
      <c r="A2519" s="1"/>
      <c r="C2519" s="539"/>
    </row>
    <row r="2520" spans="1:3" ht="15">
      <c r="A2520" s="1"/>
      <c r="C2520" s="539"/>
    </row>
    <row r="2521" spans="1:3" ht="15">
      <c r="A2521" s="1"/>
      <c r="C2521" s="539"/>
    </row>
    <row r="2522" spans="1:3" ht="15">
      <c r="A2522" s="1"/>
      <c r="C2522" s="539"/>
    </row>
    <row r="2523" spans="1:3" ht="15">
      <c r="A2523" s="1"/>
      <c r="C2523" s="539"/>
    </row>
    <row r="2524" spans="1:3" ht="15">
      <c r="A2524" s="1"/>
      <c r="C2524" s="539"/>
    </row>
    <row r="2525" spans="1:3" ht="15">
      <c r="A2525" s="1"/>
      <c r="C2525" s="539"/>
    </row>
    <row r="2526" spans="1:3" ht="15">
      <c r="A2526" s="1"/>
      <c r="C2526" s="539"/>
    </row>
    <row r="2527" spans="1:3" ht="15">
      <c r="A2527" s="1"/>
      <c r="C2527" s="539"/>
    </row>
    <row r="2528" spans="1:3" ht="15">
      <c r="A2528" s="1"/>
      <c r="C2528" s="539"/>
    </row>
    <row r="2529" spans="1:3" ht="15">
      <c r="A2529" s="1"/>
      <c r="C2529" s="539"/>
    </row>
    <row r="2530" spans="1:3" ht="15">
      <c r="A2530" s="1"/>
      <c r="C2530" s="539"/>
    </row>
    <row r="2531" spans="1:3" ht="15">
      <c r="A2531" s="1"/>
      <c r="C2531" s="539"/>
    </row>
    <row r="2532" spans="1:3" ht="15">
      <c r="A2532" s="1"/>
      <c r="C2532" s="539"/>
    </row>
    <row r="2533" spans="1:3" ht="15">
      <c r="A2533" s="1"/>
      <c r="C2533" s="539"/>
    </row>
    <row r="2534" spans="1:3" ht="15">
      <c r="A2534" s="1"/>
      <c r="C2534" s="539"/>
    </row>
    <row r="2535" spans="1:3" ht="15">
      <c r="A2535" s="1"/>
      <c r="C2535" s="539"/>
    </row>
    <row r="2536" spans="1:3" ht="15">
      <c r="A2536" s="1"/>
      <c r="C2536" s="539"/>
    </row>
    <row r="2537" spans="1:3" ht="15">
      <c r="A2537" s="1"/>
      <c r="C2537" s="539"/>
    </row>
    <row r="2538" spans="1:3" ht="15">
      <c r="A2538" s="1"/>
      <c r="C2538" s="539"/>
    </row>
    <row r="2539" spans="1:3" ht="15">
      <c r="A2539" s="1"/>
      <c r="C2539" s="539"/>
    </row>
    <row r="2540" spans="1:3" ht="15">
      <c r="A2540" s="1"/>
      <c r="C2540" s="539"/>
    </row>
    <row r="2541" spans="1:3" ht="15">
      <c r="A2541" s="1"/>
      <c r="C2541" s="539"/>
    </row>
    <row r="2542" spans="1:3" ht="15">
      <c r="A2542" s="1"/>
      <c r="C2542" s="539"/>
    </row>
    <row r="2543" spans="1:3" ht="15">
      <c r="A2543" s="1"/>
      <c r="C2543" s="539"/>
    </row>
    <row r="2544" spans="1:3" ht="15">
      <c r="A2544" s="1"/>
      <c r="C2544" s="539"/>
    </row>
    <row r="2545" spans="1:3" ht="15">
      <c r="A2545" s="1"/>
      <c r="C2545" s="539"/>
    </row>
    <row r="2546" spans="1:3" ht="15">
      <c r="A2546" s="1"/>
      <c r="C2546" s="539"/>
    </row>
    <row r="2547" spans="1:3" ht="15">
      <c r="A2547" s="1"/>
      <c r="C2547" s="539"/>
    </row>
    <row r="2548" spans="1:3" ht="15">
      <c r="A2548" s="1"/>
      <c r="C2548" s="539"/>
    </row>
    <row r="2549" spans="1:3" ht="15">
      <c r="A2549" s="1"/>
      <c r="C2549" s="539"/>
    </row>
    <row r="2550" spans="1:3" ht="15">
      <c r="A2550" s="1"/>
      <c r="C2550" s="539"/>
    </row>
    <row r="2551" spans="1:3" ht="15">
      <c r="A2551" s="1"/>
      <c r="C2551" s="539"/>
    </row>
    <row r="2552" spans="1:3" ht="15">
      <c r="A2552" s="1"/>
      <c r="C2552" s="539"/>
    </row>
    <row r="2553" spans="1:3" ht="15">
      <c r="A2553" s="1"/>
      <c r="C2553" s="539"/>
    </row>
    <row r="2554" spans="1:3" ht="15">
      <c r="A2554" s="1"/>
      <c r="C2554" s="539"/>
    </row>
    <row r="2555" spans="1:3" ht="15">
      <c r="A2555" s="1"/>
      <c r="C2555" s="539"/>
    </row>
    <row r="2556" spans="1:3" ht="15">
      <c r="A2556" s="1"/>
      <c r="C2556" s="539"/>
    </row>
    <row r="2557" spans="1:3" ht="15">
      <c r="A2557" s="1"/>
      <c r="C2557" s="539"/>
    </row>
    <row r="2558" spans="1:3" ht="15">
      <c r="A2558" s="1"/>
      <c r="C2558" s="539"/>
    </row>
    <row r="2559" spans="1:3" ht="15">
      <c r="A2559" s="1"/>
      <c r="C2559" s="539"/>
    </row>
    <row r="2560" spans="1:3" ht="15">
      <c r="A2560" s="1"/>
      <c r="C2560" s="539"/>
    </row>
    <row r="2561" spans="1:3" ht="15">
      <c r="A2561" s="1"/>
      <c r="C2561" s="539"/>
    </row>
    <row r="2562" spans="1:3" ht="15">
      <c r="A2562" s="1"/>
      <c r="C2562" s="539"/>
    </row>
    <row r="2563" spans="1:3" ht="15">
      <c r="A2563" s="1"/>
      <c r="C2563" s="539"/>
    </row>
    <row r="2564" spans="1:3" ht="15">
      <c r="A2564" s="1"/>
      <c r="C2564" s="539"/>
    </row>
    <row r="2565" spans="1:3" ht="15">
      <c r="A2565" s="1"/>
      <c r="C2565" s="539"/>
    </row>
    <row r="2566" spans="1:3" ht="15">
      <c r="A2566" s="1"/>
      <c r="C2566" s="539"/>
    </row>
    <row r="2567" spans="1:3" ht="15">
      <c r="A2567" s="1"/>
      <c r="C2567" s="539"/>
    </row>
    <row r="2568" spans="1:3" ht="15">
      <c r="A2568" s="1"/>
      <c r="C2568" s="539"/>
    </row>
    <row r="2569" spans="1:3" ht="15">
      <c r="A2569" s="1"/>
      <c r="C2569" s="539"/>
    </row>
    <row r="2570" spans="1:3" ht="15">
      <c r="A2570" s="1"/>
      <c r="C2570" s="539"/>
    </row>
    <row r="2571" spans="1:3" ht="15">
      <c r="A2571" s="1"/>
      <c r="C2571" s="539"/>
    </row>
    <row r="2572" spans="1:3" ht="15">
      <c r="A2572" s="1"/>
      <c r="C2572" s="539"/>
    </row>
    <row r="2573" spans="1:3" ht="15">
      <c r="A2573" s="1"/>
      <c r="C2573" s="539"/>
    </row>
    <row r="2574" spans="1:3" ht="15">
      <c r="A2574" s="1"/>
      <c r="C2574" s="539"/>
    </row>
    <row r="2575" spans="1:3" ht="15">
      <c r="A2575" s="1"/>
      <c r="C2575" s="539"/>
    </row>
    <row r="2576" spans="1:3" ht="15">
      <c r="A2576" s="1"/>
      <c r="C2576" s="539"/>
    </row>
    <row r="2577" spans="1:3" ht="15">
      <c r="A2577" s="1"/>
      <c r="C2577" s="539"/>
    </row>
    <row r="2578" spans="1:3" ht="15">
      <c r="A2578" s="1"/>
      <c r="C2578" s="539"/>
    </row>
    <row r="2579" spans="1:3" ht="15">
      <c r="A2579" s="1"/>
      <c r="C2579" s="539"/>
    </row>
    <row r="2580" spans="1:3" ht="15">
      <c r="A2580" s="1"/>
      <c r="C2580" s="539"/>
    </row>
    <row r="2581" spans="1:3" ht="15">
      <c r="A2581" s="1"/>
      <c r="C2581" s="539"/>
    </row>
    <row r="2582" spans="1:3" ht="15">
      <c r="A2582" s="1"/>
      <c r="C2582" s="539"/>
    </row>
    <row r="2583" spans="1:3" ht="15">
      <c r="A2583" s="1"/>
      <c r="C2583" s="539"/>
    </row>
    <row r="2584" spans="1:3" ht="15">
      <c r="A2584" s="1"/>
      <c r="C2584" s="539"/>
    </row>
    <row r="2585" spans="1:3" ht="15">
      <c r="A2585" s="1"/>
      <c r="C2585" s="539"/>
    </row>
    <row r="2586" spans="1:3" ht="15">
      <c r="A2586" s="1"/>
      <c r="C2586" s="539"/>
    </row>
    <row r="2587" spans="1:3" ht="15">
      <c r="A2587" s="1"/>
      <c r="C2587" s="539"/>
    </row>
    <row r="2588" spans="1:3" ht="15">
      <c r="A2588" s="1"/>
      <c r="C2588" s="539"/>
    </row>
    <row r="2589" spans="1:3" ht="15">
      <c r="A2589" s="1"/>
      <c r="C2589" s="539"/>
    </row>
    <row r="2590" spans="1:3" ht="15">
      <c r="A2590" s="1"/>
      <c r="C2590" s="539"/>
    </row>
    <row r="2591" spans="1:3" ht="15">
      <c r="A2591" s="1"/>
      <c r="C2591" s="539"/>
    </row>
    <row r="2592" spans="1:3" ht="15">
      <c r="A2592" s="1"/>
      <c r="C2592" s="539"/>
    </row>
    <row r="2593" spans="1:3" ht="15">
      <c r="A2593" s="1"/>
      <c r="C2593" s="539"/>
    </row>
    <row r="2594" spans="1:3" ht="15">
      <c r="A2594" s="1"/>
      <c r="C2594" s="539"/>
    </row>
    <row r="2595" spans="1:3" ht="15">
      <c r="A2595" s="1"/>
      <c r="C2595" s="539"/>
    </row>
    <row r="2596" spans="1:3" ht="15">
      <c r="A2596" s="1"/>
      <c r="C2596" s="539"/>
    </row>
    <row r="2597" spans="1:3" ht="15">
      <c r="A2597" s="1"/>
      <c r="C2597" s="539"/>
    </row>
    <row r="2598" spans="1:3" ht="15">
      <c r="A2598" s="1"/>
      <c r="C2598" s="539"/>
    </row>
    <row r="2599" spans="1:3" ht="15">
      <c r="A2599" s="1"/>
      <c r="C2599" s="539"/>
    </row>
    <row r="2600" spans="1:3" ht="15">
      <c r="A2600" s="1"/>
      <c r="C2600" s="539"/>
    </row>
    <row r="2601" spans="1:3" ht="15">
      <c r="A2601" s="1"/>
      <c r="C2601" s="539"/>
    </row>
    <row r="2602" spans="1:3" ht="15">
      <c r="A2602" s="1"/>
      <c r="C2602" s="539"/>
    </row>
    <row r="2603" spans="1:3" ht="15">
      <c r="A2603" s="1"/>
      <c r="C2603" s="539"/>
    </row>
    <row r="2604" spans="1:3" ht="15">
      <c r="A2604" s="1"/>
      <c r="C2604" s="539"/>
    </row>
    <row r="2605" spans="1:3" ht="15">
      <c r="A2605" s="1"/>
      <c r="C2605" s="539"/>
    </row>
    <row r="2606" spans="1:3" ht="15">
      <c r="A2606" s="1"/>
      <c r="C2606" s="539"/>
    </row>
    <row r="2607" spans="1:3" ht="15">
      <c r="A2607" s="1"/>
      <c r="C2607" s="539"/>
    </row>
    <row r="2608" spans="1:3" ht="15">
      <c r="A2608" s="1"/>
      <c r="C2608" s="539"/>
    </row>
    <row r="2609" spans="1:3" ht="15">
      <c r="A2609" s="1"/>
      <c r="C2609" s="539"/>
    </row>
    <row r="2610" spans="1:3" ht="15">
      <c r="A2610" s="1"/>
      <c r="C2610" s="539"/>
    </row>
    <row r="2611" spans="1:3" ht="15">
      <c r="A2611" s="1"/>
      <c r="C2611" s="539"/>
    </row>
    <row r="2612" spans="1:3" ht="15">
      <c r="A2612" s="1"/>
      <c r="C2612" s="539"/>
    </row>
    <row r="2613" spans="1:3" ht="15">
      <c r="A2613" s="1"/>
      <c r="C2613" s="539"/>
    </row>
    <row r="2614" spans="1:3" ht="15">
      <c r="A2614" s="1"/>
      <c r="C2614" s="539"/>
    </row>
    <row r="2615" spans="1:3" ht="15">
      <c r="A2615" s="1"/>
      <c r="C2615" s="539"/>
    </row>
    <row r="2616" spans="1:3" ht="15">
      <c r="A2616" s="1"/>
      <c r="C2616" s="539"/>
    </row>
    <row r="2617" spans="1:3" ht="15">
      <c r="A2617" s="1"/>
      <c r="C2617" s="539"/>
    </row>
    <row r="2618" spans="1:3" ht="15">
      <c r="A2618" s="1"/>
      <c r="C2618" s="539"/>
    </row>
    <row r="2619" spans="1:3" ht="15">
      <c r="A2619" s="1"/>
      <c r="C2619" s="539"/>
    </row>
    <row r="2620" spans="1:3" ht="15">
      <c r="A2620" s="1"/>
      <c r="C2620" s="539"/>
    </row>
    <row r="2621" spans="1:3" ht="15">
      <c r="A2621" s="1"/>
      <c r="C2621" s="539"/>
    </row>
    <row r="2622" spans="1:3" ht="15">
      <c r="A2622" s="1"/>
      <c r="C2622" s="539"/>
    </row>
    <row r="2623" spans="1:3" ht="15">
      <c r="A2623" s="1"/>
      <c r="C2623" s="539"/>
    </row>
    <row r="2624" spans="1:3" ht="15">
      <c r="A2624" s="1"/>
      <c r="C2624" s="539"/>
    </row>
    <row r="2625" spans="1:3" ht="15">
      <c r="A2625" s="1"/>
      <c r="C2625" s="539"/>
    </row>
    <row r="2626" spans="1:3" ht="15">
      <c r="A2626" s="1"/>
      <c r="C2626" s="539"/>
    </row>
    <row r="2627" spans="1:3" ht="15">
      <c r="A2627" s="1"/>
      <c r="C2627" s="539"/>
    </row>
    <row r="2628" spans="1:3" ht="15">
      <c r="A2628" s="1"/>
      <c r="C2628" s="539"/>
    </row>
    <row r="2629" spans="1:3" ht="15">
      <c r="A2629" s="1"/>
      <c r="C2629" s="539"/>
    </row>
    <row r="2630" spans="1:3" ht="15">
      <c r="A2630" s="1"/>
      <c r="C2630" s="539"/>
    </row>
    <row r="2631" spans="1:3" ht="15">
      <c r="A2631" s="1"/>
      <c r="C2631" s="539"/>
    </row>
    <row r="2632" spans="1:3" ht="15">
      <c r="A2632" s="1"/>
      <c r="C2632" s="539"/>
    </row>
    <row r="2633" spans="1:3" ht="15">
      <c r="A2633" s="1"/>
      <c r="C2633" s="539"/>
    </row>
    <row r="2634" spans="1:3" ht="15">
      <c r="A2634" s="1"/>
      <c r="C2634" s="539"/>
    </row>
    <row r="2635" spans="1:3" ht="15">
      <c r="A2635" s="1"/>
      <c r="C2635" s="539"/>
    </row>
    <row r="2636" spans="1:3" ht="15">
      <c r="A2636" s="1"/>
      <c r="C2636" s="539"/>
    </row>
    <row r="2637" spans="1:3" ht="15">
      <c r="A2637" s="1"/>
      <c r="C2637" s="539"/>
    </row>
    <row r="2638" spans="1:3" ht="15">
      <c r="A2638" s="1"/>
      <c r="C2638" s="539"/>
    </row>
    <row r="2639" spans="1:3" ht="15">
      <c r="A2639" s="1"/>
      <c r="C2639" s="539"/>
    </row>
    <row r="2640" spans="1:3" ht="15">
      <c r="A2640" s="1"/>
      <c r="C2640" s="539"/>
    </row>
    <row r="2641" spans="1:3" ht="15">
      <c r="A2641" s="1"/>
      <c r="C2641" s="539"/>
    </row>
    <row r="2642" spans="1:3" ht="15">
      <c r="A2642" s="1"/>
      <c r="C2642" s="539"/>
    </row>
    <row r="2643" spans="1:3" ht="15">
      <c r="A2643" s="1"/>
      <c r="C2643" s="539"/>
    </row>
    <row r="2644" spans="1:3" ht="15">
      <c r="A2644" s="1"/>
      <c r="C2644" s="539"/>
    </row>
    <row r="2645" spans="1:3" ht="15">
      <c r="A2645" s="1"/>
      <c r="C2645" s="539"/>
    </row>
    <row r="2646" spans="1:3" ht="15">
      <c r="A2646" s="1"/>
      <c r="C2646" s="539"/>
    </row>
    <row r="2647" spans="1:3" ht="15">
      <c r="A2647" s="1"/>
      <c r="C2647" s="539"/>
    </row>
    <row r="2648" spans="1:3" ht="15">
      <c r="A2648" s="1"/>
      <c r="C2648" s="539"/>
    </row>
    <row r="2649" spans="1:3" ht="15">
      <c r="A2649" s="1"/>
      <c r="C2649" s="539"/>
    </row>
    <row r="2650" spans="1:3" ht="15">
      <c r="A2650" s="1"/>
      <c r="C2650" s="539"/>
    </row>
    <row r="2651" spans="1:3" ht="15">
      <c r="A2651" s="1"/>
      <c r="C2651" s="539"/>
    </row>
    <row r="2652" spans="1:3" ht="15">
      <c r="A2652" s="1"/>
      <c r="C2652" s="539"/>
    </row>
    <row r="2653" spans="1:3" ht="15">
      <c r="A2653" s="1"/>
      <c r="C2653" s="539"/>
    </row>
    <row r="2654" spans="1:3" ht="15">
      <c r="A2654" s="1"/>
      <c r="C2654" s="539"/>
    </row>
    <row r="2655" spans="1:3" ht="15">
      <c r="A2655" s="1"/>
      <c r="C2655" s="539"/>
    </row>
    <row r="2656" spans="1:3" ht="15">
      <c r="A2656" s="1"/>
      <c r="C2656" s="539"/>
    </row>
    <row r="2657" spans="1:3" ht="15">
      <c r="A2657" s="1"/>
      <c r="C2657" s="539"/>
    </row>
    <row r="2658" spans="1:3" ht="15">
      <c r="A2658" s="1"/>
      <c r="C2658" s="539"/>
    </row>
    <row r="2659" spans="1:3" ht="15">
      <c r="A2659" s="1"/>
      <c r="C2659" s="539"/>
    </row>
    <row r="2660" spans="1:3" ht="15">
      <c r="A2660" s="1"/>
      <c r="C2660" s="539"/>
    </row>
    <row r="2661" spans="1:3" ht="15">
      <c r="A2661" s="1"/>
      <c r="C2661" s="539"/>
    </row>
    <row r="2662" spans="1:3" ht="15">
      <c r="A2662" s="1"/>
      <c r="C2662" s="539"/>
    </row>
    <row r="2663" spans="1:3" ht="15">
      <c r="A2663" s="1"/>
      <c r="C2663" s="539"/>
    </row>
    <row r="2664" spans="1:3" ht="15">
      <c r="A2664" s="1"/>
      <c r="C2664" s="539"/>
    </row>
    <row r="2665" spans="1:3" ht="15">
      <c r="A2665" s="1"/>
      <c r="C2665" s="539"/>
    </row>
    <row r="2666" spans="1:3" ht="15">
      <c r="A2666" s="1"/>
      <c r="C2666" s="539"/>
    </row>
    <row r="2667" spans="1:3" ht="15">
      <c r="A2667" s="1"/>
      <c r="C2667" s="539"/>
    </row>
    <row r="2668" spans="1:3" ht="15">
      <c r="A2668" s="1"/>
      <c r="C2668" s="539"/>
    </row>
    <row r="2669" spans="1:3" ht="15">
      <c r="A2669" s="1"/>
      <c r="C2669" s="539"/>
    </row>
    <row r="2670" spans="1:3" ht="15">
      <c r="A2670" s="1"/>
      <c r="C2670" s="539"/>
    </row>
    <row r="2671" spans="1:3" ht="15">
      <c r="A2671" s="1"/>
      <c r="C2671" s="539"/>
    </row>
    <row r="2672" spans="1:3" ht="15">
      <c r="A2672" s="1"/>
      <c r="C2672" s="539"/>
    </row>
    <row r="2673" spans="1:3" ht="15">
      <c r="A2673" s="1"/>
      <c r="C2673" s="539"/>
    </row>
    <row r="2674" spans="1:3" ht="15">
      <c r="A2674" s="1"/>
      <c r="C2674" s="539"/>
    </row>
    <row r="2675" spans="1:3" ht="15">
      <c r="A2675" s="1"/>
      <c r="C2675" s="539"/>
    </row>
    <row r="2676" spans="1:3" ht="15">
      <c r="A2676" s="1"/>
      <c r="C2676" s="539"/>
    </row>
    <row r="2677" spans="1:3" ht="15">
      <c r="A2677" s="1"/>
      <c r="C2677" s="539"/>
    </row>
    <row r="2678" spans="1:3" ht="15">
      <c r="A2678" s="1"/>
      <c r="C2678" s="539"/>
    </row>
    <row r="2679" spans="1:3" ht="15">
      <c r="A2679" s="1"/>
      <c r="C2679" s="539"/>
    </row>
    <row r="2680" spans="1:3" ht="15">
      <c r="A2680" s="1"/>
      <c r="C2680" s="539"/>
    </row>
    <row r="2681" spans="1:3" ht="15">
      <c r="A2681" s="1"/>
      <c r="C2681" s="539"/>
    </row>
    <row r="2682" spans="1:3" ht="15">
      <c r="A2682" s="1"/>
      <c r="C2682" s="539"/>
    </row>
    <row r="2683" spans="1:3" ht="15">
      <c r="A2683" s="1"/>
      <c r="C2683" s="539"/>
    </row>
    <row r="2684" spans="1:3" ht="15">
      <c r="A2684" s="1"/>
      <c r="C2684" s="539"/>
    </row>
    <row r="2685" spans="1:3" ht="15">
      <c r="A2685" s="1"/>
      <c r="C2685" s="539"/>
    </row>
    <row r="2686" spans="1:3" ht="15">
      <c r="A2686" s="1"/>
      <c r="C2686" s="539"/>
    </row>
    <row r="2687" spans="1:3" ht="15">
      <c r="A2687" s="1"/>
      <c r="C2687" s="539"/>
    </row>
    <row r="2688" spans="1:3" ht="15">
      <c r="A2688" s="1"/>
      <c r="C2688" s="539"/>
    </row>
    <row r="2689" spans="1:3" ht="15">
      <c r="A2689" s="1"/>
      <c r="C2689" s="539"/>
    </row>
    <row r="2690" spans="1:3" ht="15">
      <c r="A2690" s="1"/>
      <c r="C2690" s="539"/>
    </row>
    <row r="2691" spans="1:3" ht="15">
      <c r="A2691" s="1"/>
      <c r="C2691" s="539"/>
    </row>
    <row r="2692" spans="1:3" ht="15">
      <c r="A2692" s="1"/>
      <c r="C2692" s="539"/>
    </row>
    <row r="2693" spans="1:3" ht="15">
      <c r="A2693" s="1"/>
      <c r="C2693" s="539"/>
    </row>
    <row r="2694" spans="1:3" ht="15">
      <c r="A2694" s="1"/>
      <c r="C2694" s="539"/>
    </row>
    <row r="2695" spans="1:3" ht="15">
      <c r="A2695" s="1"/>
      <c r="C2695" s="539"/>
    </row>
    <row r="2696" spans="1:3" ht="15">
      <c r="A2696" s="1"/>
      <c r="C2696" s="539"/>
    </row>
    <row r="2697" spans="1:3" ht="15">
      <c r="A2697" s="1"/>
      <c r="C2697" s="539"/>
    </row>
    <row r="2698" spans="1:3" ht="15">
      <c r="A2698" s="1"/>
      <c r="C2698" s="539"/>
    </row>
    <row r="2699" spans="1:3" ht="15">
      <c r="A2699" s="1"/>
      <c r="C2699" s="539"/>
    </row>
    <row r="2700" spans="1:3" ht="15">
      <c r="A2700" s="1"/>
      <c r="C2700" s="539"/>
    </row>
    <row r="2701" spans="1:3" ht="15">
      <c r="A2701" s="1"/>
      <c r="C2701" s="539"/>
    </row>
    <row r="2702" spans="1:3" ht="15">
      <c r="A2702" s="1"/>
      <c r="C2702" s="539"/>
    </row>
    <row r="2703" spans="1:3" ht="15">
      <c r="A2703" s="1"/>
      <c r="C2703" s="539"/>
    </row>
    <row r="2704" spans="1:3" ht="15">
      <c r="A2704" s="1"/>
      <c r="C2704" s="539"/>
    </row>
    <row r="2705" spans="1:3" ht="15">
      <c r="A2705" s="1"/>
      <c r="C2705" s="539"/>
    </row>
    <row r="2706" spans="1:3" ht="15">
      <c r="A2706" s="1"/>
      <c r="C2706" s="539"/>
    </row>
    <row r="2707" spans="1:3" ht="15">
      <c r="A2707" s="1"/>
      <c r="C2707" s="539"/>
    </row>
    <row r="2708" spans="1:3" ht="15">
      <c r="A2708" s="1"/>
      <c r="C2708" s="539"/>
    </row>
    <row r="2709" spans="1:3" ht="15">
      <c r="A2709" s="1"/>
      <c r="C2709" s="539"/>
    </row>
    <row r="2710" spans="1:3" ht="15">
      <c r="A2710" s="1"/>
      <c r="C2710" s="539"/>
    </row>
    <row r="2711" spans="1:3" ht="15">
      <c r="A2711" s="1"/>
      <c r="C2711" s="539"/>
    </row>
    <row r="2712" spans="1:3" ht="15">
      <c r="A2712" s="1"/>
      <c r="C2712" s="539"/>
    </row>
    <row r="2713" spans="1:3" ht="15">
      <c r="A2713" s="1"/>
      <c r="C2713" s="539"/>
    </row>
    <row r="2714" spans="1:3" ht="15">
      <c r="A2714" s="1"/>
      <c r="C2714" s="539"/>
    </row>
    <row r="2715" spans="1:3" ht="15">
      <c r="A2715" s="1"/>
      <c r="C2715" s="539"/>
    </row>
    <row r="2716" spans="1:3" ht="15">
      <c r="A2716" s="1"/>
      <c r="C2716" s="539"/>
    </row>
    <row r="2717" spans="1:3" ht="15">
      <c r="A2717" s="1"/>
      <c r="C2717" s="539"/>
    </row>
    <row r="2718" spans="1:3" ht="15">
      <c r="A2718" s="1"/>
      <c r="C2718" s="539"/>
    </row>
    <row r="2719" spans="1:3" ht="15">
      <c r="A2719" s="1"/>
      <c r="C2719" s="539"/>
    </row>
    <row r="2720" spans="1:3" ht="15">
      <c r="A2720" s="1"/>
      <c r="C2720" s="539"/>
    </row>
    <row r="2721" spans="1:3" ht="15">
      <c r="A2721" s="1"/>
      <c r="C2721" s="539"/>
    </row>
    <row r="2722" spans="1:3" ht="15">
      <c r="A2722" s="1"/>
      <c r="C2722" s="539"/>
    </row>
    <row r="2723" spans="1:3" ht="15">
      <c r="A2723" s="1"/>
      <c r="C2723" s="539"/>
    </row>
    <row r="2724" spans="1:3" ht="15">
      <c r="A2724" s="1"/>
      <c r="C2724" s="539"/>
    </row>
    <row r="2725" spans="1:3" ht="15">
      <c r="A2725" s="1"/>
      <c r="C2725" s="539"/>
    </row>
    <row r="2726" spans="1:3" ht="15">
      <c r="A2726" s="1"/>
      <c r="C2726" s="539"/>
    </row>
    <row r="2727" spans="1:3" ht="15">
      <c r="A2727" s="1"/>
      <c r="C2727" s="539"/>
    </row>
    <row r="2728" spans="1:3" ht="15">
      <c r="A2728" s="1"/>
      <c r="C2728" s="539"/>
    </row>
    <row r="2729" spans="1:3" ht="15">
      <c r="A2729" s="1"/>
      <c r="C2729" s="539"/>
    </row>
    <row r="2730" spans="1:3" ht="15">
      <c r="A2730" s="1"/>
      <c r="C2730" s="539"/>
    </row>
    <row r="2731" spans="1:3" ht="15">
      <c r="A2731" s="1"/>
      <c r="C2731" s="539"/>
    </row>
    <row r="2732" spans="1:3" ht="15">
      <c r="A2732" s="1"/>
      <c r="C2732" s="539"/>
    </row>
    <row r="2733" spans="1:3" ht="15">
      <c r="A2733" s="1"/>
      <c r="C2733" s="539"/>
    </row>
    <row r="2734" spans="1:3" ht="15">
      <c r="A2734" s="1"/>
      <c r="C2734" s="539"/>
    </row>
    <row r="2735" spans="1:3" ht="15">
      <c r="A2735" s="1"/>
      <c r="C2735" s="539"/>
    </row>
    <row r="2736" spans="1:3" ht="15">
      <c r="A2736" s="1"/>
      <c r="C2736" s="539"/>
    </row>
    <row r="2737" spans="1:3" ht="15">
      <c r="A2737" s="1"/>
      <c r="C2737" s="539"/>
    </row>
    <row r="2738" spans="1:3" ht="15">
      <c r="A2738" s="1"/>
      <c r="C2738" s="539"/>
    </row>
    <row r="2739" spans="1:3" ht="15">
      <c r="A2739" s="1"/>
      <c r="C2739" s="539"/>
    </row>
    <row r="2740" spans="1:3" ht="15">
      <c r="A2740" s="1"/>
      <c r="C2740" s="539"/>
    </row>
    <row r="2741" spans="1:3" ht="15">
      <c r="A2741" s="1"/>
      <c r="C2741" s="539"/>
    </row>
    <row r="2742" spans="1:3" ht="15">
      <c r="A2742" s="1"/>
      <c r="C2742" s="539"/>
    </row>
    <row r="2743" spans="1:3" ht="15">
      <c r="A2743" s="1"/>
      <c r="C2743" s="539"/>
    </row>
    <row r="2744" spans="1:3" ht="15">
      <c r="A2744" s="1"/>
      <c r="C2744" s="539"/>
    </row>
    <row r="2745" spans="1:3" ht="15">
      <c r="A2745" s="1"/>
      <c r="C2745" s="539"/>
    </row>
    <row r="2746" spans="1:3" ht="15">
      <c r="A2746" s="1"/>
      <c r="C2746" s="539"/>
    </row>
    <row r="2747" spans="1:3" ht="15">
      <c r="A2747" s="1"/>
      <c r="C2747" s="539"/>
    </row>
    <row r="2748" spans="1:3" ht="15">
      <c r="A2748" s="1"/>
      <c r="C2748" s="539"/>
    </row>
    <row r="2749" spans="1:3" ht="15">
      <c r="A2749" s="1"/>
      <c r="C2749" s="539"/>
    </row>
    <row r="2750" spans="1:3" ht="15">
      <c r="A2750" s="1"/>
      <c r="C2750" s="539"/>
    </row>
    <row r="2751" spans="1:3" ht="15">
      <c r="A2751" s="1"/>
      <c r="C2751" s="539"/>
    </row>
    <row r="2752" spans="1:3" ht="15">
      <c r="A2752" s="1"/>
      <c r="C2752" s="539"/>
    </row>
    <row r="2753" spans="1:3" ht="15">
      <c r="A2753" s="1"/>
      <c r="C2753" s="539"/>
    </row>
    <row r="2754" spans="1:3" ht="15">
      <c r="A2754" s="1"/>
      <c r="C2754" s="539"/>
    </row>
    <row r="2755" spans="1:3" ht="15">
      <c r="A2755" s="1"/>
      <c r="C2755" s="539"/>
    </row>
    <row r="2756" spans="1:3" ht="15">
      <c r="A2756" s="1"/>
      <c r="C2756" s="539"/>
    </row>
    <row r="2757" spans="1:3" ht="15">
      <c r="A2757" s="1"/>
      <c r="C2757" s="539"/>
    </row>
    <row r="2758" spans="1:3" ht="15">
      <c r="A2758" s="1"/>
      <c r="C2758" s="539"/>
    </row>
    <row r="2759" spans="1:3" ht="15">
      <c r="A2759" s="1"/>
      <c r="C2759" s="539"/>
    </row>
    <row r="2760" spans="1:3" ht="15">
      <c r="A2760" s="1"/>
      <c r="C2760" s="539"/>
    </row>
    <row r="2761" spans="1:3" ht="15">
      <c r="A2761" s="1"/>
      <c r="C2761" s="539"/>
    </row>
    <row r="2762" spans="1:3" ht="15">
      <c r="A2762" s="1"/>
      <c r="C2762" s="539"/>
    </row>
    <row r="2763" spans="1:3" ht="15">
      <c r="A2763" s="1"/>
      <c r="C2763" s="539"/>
    </row>
    <row r="2764" spans="1:3" ht="15">
      <c r="A2764" s="1"/>
      <c r="C2764" s="539"/>
    </row>
    <row r="2765" spans="1:3" ht="15">
      <c r="A2765" s="1"/>
      <c r="C2765" s="539"/>
    </row>
    <row r="2766" spans="1:3" ht="15">
      <c r="A2766" s="1"/>
      <c r="C2766" s="539"/>
    </row>
    <row r="2767" spans="1:3" ht="15">
      <c r="A2767" s="1"/>
      <c r="C2767" s="539"/>
    </row>
    <row r="2768" spans="1:3" ht="15">
      <c r="A2768" s="1"/>
      <c r="C2768" s="539"/>
    </row>
    <row r="2769" spans="1:3" ht="15">
      <c r="A2769" s="1"/>
      <c r="C2769" s="539"/>
    </row>
    <row r="2770" spans="1:3" ht="15">
      <c r="A2770" s="1"/>
      <c r="C2770" s="539"/>
    </row>
    <row r="2771" spans="1:3" ht="15">
      <c r="A2771" s="1"/>
      <c r="C2771" s="539"/>
    </row>
    <row r="2772" spans="1:3" ht="15">
      <c r="A2772" s="1"/>
      <c r="C2772" s="539"/>
    </row>
    <row r="2773" spans="1:3" ht="15">
      <c r="A2773" s="1"/>
      <c r="C2773" s="539"/>
    </row>
    <row r="2774" spans="1:3" ht="15">
      <c r="A2774" s="1"/>
      <c r="C2774" s="539"/>
    </row>
    <row r="2775" spans="1:3" ht="15">
      <c r="A2775" s="1"/>
      <c r="C2775" s="539"/>
    </row>
    <row r="2776" spans="1:3" ht="15">
      <c r="A2776" s="1"/>
      <c r="C2776" s="539"/>
    </row>
    <row r="2777" spans="1:3" ht="15">
      <c r="A2777" s="1"/>
      <c r="C2777" s="539"/>
    </row>
    <row r="2778" spans="1:3" ht="15">
      <c r="A2778" s="1"/>
      <c r="C2778" s="539"/>
    </row>
    <row r="2779" spans="1:3" ht="15">
      <c r="A2779" s="1"/>
      <c r="C2779" s="539"/>
    </row>
    <row r="2780" spans="1:3" ht="15">
      <c r="A2780" s="1"/>
      <c r="C2780" s="539"/>
    </row>
    <row r="2781" spans="1:3" ht="15">
      <c r="A2781" s="1"/>
      <c r="C2781" s="539"/>
    </row>
    <row r="2782" spans="1:3" ht="15">
      <c r="A2782" s="1"/>
      <c r="C2782" s="539"/>
    </row>
    <row r="2783" spans="1:3" ht="15">
      <c r="A2783" s="1"/>
      <c r="C2783" s="539"/>
    </row>
    <row r="2784" spans="1:3" ht="15">
      <c r="A2784" s="1"/>
      <c r="C2784" s="539"/>
    </row>
    <row r="2785" spans="1:3" ht="15">
      <c r="A2785" s="1"/>
      <c r="C2785" s="539"/>
    </row>
    <row r="2786" spans="1:3" ht="15">
      <c r="A2786" s="1"/>
      <c r="C2786" s="539"/>
    </row>
    <row r="2787" spans="1:3" ht="15">
      <c r="A2787" s="1"/>
      <c r="C2787" s="539"/>
    </row>
    <row r="2788" spans="1:3" ht="15">
      <c r="A2788" s="1"/>
      <c r="C2788" s="539"/>
    </row>
    <row r="2789" spans="1:3" ht="15">
      <c r="A2789" s="1"/>
      <c r="C2789" s="539"/>
    </row>
    <row r="2790" spans="1:3" ht="15">
      <c r="A2790" s="1"/>
      <c r="C2790" s="539"/>
    </row>
    <row r="2791" spans="1:3" ht="15">
      <c r="A2791" s="1"/>
      <c r="C2791" s="539"/>
    </row>
    <row r="2792" spans="1:3" ht="15">
      <c r="A2792" s="1"/>
      <c r="C2792" s="539"/>
    </row>
    <row r="2793" spans="1:3" ht="15">
      <c r="A2793" s="1"/>
      <c r="C2793" s="539"/>
    </row>
    <row r="2794" spans="1:3" ht="15">
      <c r="A2794" s="1"/>
      <c r="C2794" s="539"/>
    </row>
    <row r="2795" spans="1:3" ht="15">
      <c r="A2795" s="1"/>
      <c r="C2795" s="539"/>
    </row>
    <row r="2796" spans="1:3" ht="15">
      <c r="A2796" s="1"/>
      <c r="C2796" s="539"/>
    </row>
    <row r="2797" spans="1:3" ht="15">
      <c r="A2797" s="1"/>
      <c r="C2797" s="539"/>
    </row>
    <row r="2798" spans="1:3" ht="15">
      <c r="A2798" s="1"/>
      <c r="C2798" s="539"/>
    </row>
    <row r="2799" spans="1:3" ht="15">
      <c r="A2799" s="1"/>
      <c r="C2799" s="539"/>
    </row>
    <row r="2800" spans="1:3" ht="15">
      <c r="A2800" s="1"/>
      <c r="C2800" s="539"/>
    </row>
    <row r="2801" spans="1:3" ht="15">
      <c r="A2801" s="1"/>
      <c r="C2801" s="539"/>
    </row>
    <row r="2802" spans="1:3" ht="15">
      <c r="A2802" s="1"/>
      <c r="C2802" s="539"/>
    </row>
    <row r="2803" spans="1:3" ht="15">
      <c r="A2803" s="1"/>
      <c r="C2803" s="539"/>
    </row>
    <row r="2804" spans="1:3" ht="15">
      <c r="A2804" s="1"/>
      <c r="C2804" s="539"/>
    </row>
    <row r="2805" spans="1:3" ht="15">
      <c r="A2805" s="1"/>
      <c r="C2805" s="539"/>
    </row>
    <row r="2806" spans="1:3" ht="15">
      <c r="A2806" s="1"/>
      <c r="C2806" s="539"/>
    </row>
    <row r="2807" spans="1:3" ht="15">
      <c r="A2807" s="1"/>
      <c r="C2807" s="539"/>
    </row>
    <row r="2808" spans="1:3" ht="15">
      <c r="A2808" s="1"/>
      <c r="C2808" s="539"/>
    </row>
    <row r="2809" spans="1:3" ht="15">
      <c r="A2809" s="1"/>
      <c r="C2809" s="539"/>
    </row>
    <row r="2810" spans="1:3" ht="15">
      <c r="A2810" s="1"/>
      <c r="C2810" s="539"/>
    </row>
    <row r="2811" spans="1:3" ht="15">
      <c r="A2811" s="1"/>
      <c r="C2811" s="539"/>
    </row>
    <row r="2812" spans="1:3" ht="15">
      <c r="A2812" s="1"/>
      <c r="C2812" s="539"/>
    </row>
    <row r="2813" spans="1:3" ht="15">
      <c r="A2813" s="1"/>
      <c r="C2813" s="539"/>
    </row>
    <row r="2814" spans="1:3" ht="15">
      <c r="A2814" s="1"/>
      <c r="C2814" s="539"/>
    </row>
    <row r="2815" spans="1:3" ht="15">
      <c r="A2815" s="1"/>
      <c r="C2815" s="539"/>
    </row>
    <row r="2816" spans="1:3" ht="15">
      <c r="A2816" s="1"/>
      <c r="C2816" s="539"/>
    </row>
    <row r="2817" spans="1:3" ht="15">
      <c r="A2817" s="1"/>
      <c r="C2817" s="539"/>
    </row>
    <row r="2818" spans="1:3" ht="15">
      <c r="A2818" s="1"/>
      <c r="C2818" s="539"/>
    </row>
    <row r="2819" spans="1:3" ht="15">
      <c r="A2819" s="1"/>
      <c r="C2819" s="539"/>
    </row>
    <row r="2820" spans="1:3" ht="15">
      <c r="A2820" s="1"/>
      <c r="C2820" s="539"/>
    </row>
    <row r="2821" spans="1:3" ht="15">
      <c r="A2821" s="1"/>
      <c r="C2821" s="539"/>
    </row>
    <row r="2822" spans="1:3" ht="15">
      <c r="A2822" s="1"/>
      <c r="C2822" s="539"/>
    </row>
    <row r="2823" spans="1:3" ht="15">
      <c r="A2823" s="1"/>
      <c r="C2823" s="539"/>
    </row>
    <row r="2824" spans="1:3" ht="15">
      <c r="A2824" s="1"/>
      <c r="C2824" s="539"/>
    </row>
    <row r="2825" spans="1:3" ht="15">
      <c r="A2825" s="1"/>
      <c r="C2825" s="539"/>
    </row>
    <row r="2826" spans="1:3" ht="15">
      <c r="A2826" s="1"/>
      <c r="C2826" s="539"/>
    </row>
    <row r="2827" spans="1:3" ht="15">
      <c r="A2827" s="1"/>
      <c r="C2827" s="539"/>
    </row>
    <row r="2828" spans="1:3" ht="15">
      <c r="A2828" s="1"/>
      <c r="C2828" s="539"/>
    </row>
    <row r="2829" spans="1:3" ht="15">
      <c r="A2829" s="1"/>
      <c r="C2829" s="539"/>
    </row>
    <row r="2830" spans="1:3" ht="15">
      <c r="A2830" s="1"/>
      <c r="C2830" s="539"/>
    </row>
    <row r="2831" spans="1:3" ht="15">
      <c r="A2831" s="1"/>
      <c r="C2831" s="539"/>
    </row>
    <row r="2832" spans="1:3" ht="15">
      <c r="A2832" s="1"/>
      <c r="C2832" s="539"/>
    </row>
    <row r="2833" spans="1:3" ht="15">
      <c r="A2833" s="1"/>
      <c r="C2833" s="539"/>
    </row>
    <row r="2834" spans="1:3" ht="15">
      <c r="A2834" s="1"/>
      <c r="C2834" s="539"/>
    </row>
    <row r="2835" spans="1:3" ht="15">
      <c r="A2835" s="1"/>
      <c r="C2835" s="539"/>
    </row>
    <row r="2836" spans="1:3" ht="15">
      <c r="A2836" s="1"/>
      <c r="C2836" s="539"/>
    </row>
    <row r="2837" spans="1:3" ht="15">
      <c r="A2837" s="1"/>
      <c r="C2837" s="539"/>
    </row>
    <row r="2838" spans="1:3" ht="15">
      <c r="A2838" s="1"/>
      <c r="C2838" s="539"/>
    </row>
    <row r="2839" spans="1:3" ht="15">
      <c r="A2839" s="1"/>
      <c r="C2839" s="539"/>
    </row>
    <row r="2840" spans="1:3" ht="15">
      <c r="A2840" s="1"/>
      <c r="C2840" s="539"/>
    </row>
    <row r="2841" spans="1:3" ht="15">
      <c r="A2841" s="1"/>
      <c r="C2841" s="539"/>
    </row>
    <row r="2842" spans="1:3" ht="15">
      <c r="A2842" s="1"/>
      <c r="C2842" s="539"/>
    </row>
    <row r="2843" spans="1:3" ht="15">
      <c r="A2843" s="1"/>
      <c r="C2843" s="539"/>
    </row>
    <row r="2844" spans="1:3" ht="15">
      <c r="A2844" s="1"/>
      <c r="C2844" s="539"/>
    </row>
    <row r="2845" spans="1:3" ht="15">
      <c r="A2845" s="1"/>
      <c r="C2845" s="539"/>
    </row>
    <row r="2846" spans="1:3" ht="15">
      <c r="A2846" s="1"/>
      <c r="C2846" s="539"/>
    </row>
    <row r="2847" spans="1:3" ht="15">
      <c r="A2847" s="1"/>
      <c r="C2847" s="539"/>
    </row>
    <row r="2848" spans="1:3" ht="15">
      <c r="A2848" s="1"/>
      <c r="C2848" s="539"/>
    </row>
    <row r="2849" spans="1:3" ht="15">
      <c r="A2849" s="1"/>
      <c r="C2849" s="539"/>
    </row>
    <row r="2850" spans="1:3" ht="15">
      <c r="A2850" s="1"/>
      <c r="C2850" s="539"/>
    </row>
    <row r="2851" spans="1:3" ht="15">
      <c r="A2851" s="1"/>
      <c r="C2851" s="539"/>
    </row>
    <row r="2852" spans="1:3" ht="15">
      <c r="A2852" s="1"/>
      <c r="C2852" s="539"/>
    </row>
    <row r="2853" spans="1:3" ht="15">
      <c r="A2853" s="1"/>
      <c r="C2853" s="539"/>
    </row>
    <row r="2854" spans="1:3" ht="15">
      <c r="A2854" s="1"/>
      <c r="C2854" s="539"/>
    </row>
    <row r="2855" spans="1:3" ht="15">
      <c r="A2855" s="1"/>
      <c r="C2855" s="539"/>
    </row>
    <row r="2856" spans="1:3" ht="15">
      <c r="A2856" s="1"/>
      <c r="C2856" s="539"/>
    </row>
    <row r="2857" spans="1:3" ht="15">
      <c r="A2857" s="1"/>
      <c r="C2857" s="539"/>
    </row>
    <row r="2858" spans="1:3" ht="15">
      <c r="A2858" s="1"/>
      <c r="C2858" s="539"/>
    </row>
    <row r="2859" spans="1:3" ht="15">
      <c r="A2859" s="1"/>
      <c r="C2859" s="539"/>
    </row>
    <row r="2860" spans="1:3" ht="15">
      <c r="A2860" s="1"/>
      <c r="C2860" s="539"/>
    </row>
    <row r="2861" spans="1:3" ht="15">
      <c r="A2861" s="1"/>
      <c r="C2861" s="539"/>
    </row>
    <row r="2862" spans="1:3" ht="15">
      <c r="A2862" s="1"/>
      <c r="C2862" s="539"/>
    </row>
    <row r="2863" spans="1:3" ht="15">
      <c r="A2863" s="1"/>
      <c r="C2863" s="539"/>
    </row>
    <row r="2864" spans="1:3" ht="15">
      <c r="A2864" s="1"/>
      <c r="C2864" s="539"/>
    </row>
    <row r="2865" spans="1:3" ht="15">
      <c r="A2865" s="1"/>
      <c r="C2865" s="539"/>
    </row>
    <row r="2866" spans="1:3" ht="15">
      <c r="A2866" s="1"/>
      <c r="C2866" s="539"/>
    </row>
    <row r="2867" spans="1:3" ht="15">
      <c r="A2867" s="1"/>
      <c r="C2867" s="539"/>
    </row>
    <row r="2868" spans="1:3" ht="15">
      <c r="A2868" s="1"/>
      <c r="C2868" s="539"/>
    </row>
    <row r="2869" spans="1:3" ht="15">
      <c r="A2869" s="1"/>
      <c r="C2869" s="539"/>
    </row>
    <row r="2870" spans="1:3" ht="15">
      <c r="A2870" s="1"/>
      <c r="C2870" s="539"/>
    </row>
    <row r="2871" spans="1:3" ht="15">
      <c r="A2871" s="1"/>
      <c r="C2871" s="539"/>
    </row>
    <row r="2872" spans="1:3" ht="15">
      <c r="A2872" s="1"/>
      <c r="C2872" s="539"/>
    </row>
    <row r="2873" spans="1:3" ht="15">
      <c r="A2873" s="1"/>
      <c r="C2873" s="539"/>
    </row>
    <row r="2874" spans="1:3" ht="15">
      <c r="A2874" s="1"/>
      <c r="C2874" s="539"/>
    </row>
    <row r="2875" spans="1:3" ht="15">
      <c r="A2875" s="1"/>
      <c r="C2875" s="539"/>
    </row>
    <row r="2876" spans="1:3" ht="15">
      <c r="A2876" s="1"/>
      <c r="C2876" s="539"/>
    </row>
    <row r="2877" spans="1:3" ht="15">
      <c r="A2877" s="1"/>
      <c r="C2877" s="539"/>
    </row>
    <row r="2878" spans="1:3" ht="15">
      <c r="A2878" s="1"/>
      <c r="C2878" s="539"/>
    </row>
    <row r="2879" spans="1:3" ht="15">
      <c r="A2879" s="1"/>
      <c r="C2879" s="539"/>
    </row>
    <row r="2880" spans="1:3" ht="15">
      <c r="A2880" s="1"/>
      <c r="C2880" s="539"/>
    </row>
    <row r="2881" spans="1:3" ht="15">
      <c r="A2881" s="1"/>
      <c r="C2881" s="539"/>
    </row>
    <row r="2882" spans="1:3" ht="15">
      <c r="A2882" s="1"/>
      <c r="C2882" s="539"/>
    </row>
    <row r="2883" spans="1:3" ht="15">
      <c r="A2883" s="1"/>
      <c r="C2883" s="539"/>
    </row>
    <row r="2884" spans="1:3" ht="15">
      <c r="A2884" s="1"/>
      <c r="C2884" s="539"/>
    </row>
    <row r="2885" spans="1:3" ht="15">
      <c r="A2885" s="1"/>
      <c r="C2885" s="539"/>
    </row>
    <row r="2886" spans="1:3" ht="15">
      <c r="A2886" s="1"/>
      <c r="C2886" s="539"/>
    </row>
    <row r="2887" spans="1:3" ht="15">
      <c r="A2887" s="1"/>
      <c r="C2887" s="539"/>
    </row>
    <row r="2888" spans="1:3" ht="15">
      <c r="A2888" s="1"/>
      <c r="C2888" s="539"/>
    </row>
    <row r="2889" spans="1:3" ht="15">
      <c r="A2889" s="1"/>
      <c r="C2889" s="539"/>
    </row>
    <row r="2890" spans="1:3" ht="15">
      <c r="A2890" s="1"/>
      <c r="C2890" s="539"/>
    </row>
    <row r="2891" spans="1:3" ht="15">
      <c r="A2891" s="1"/>
      <c r="C2891" s="539"/>
    </row>
    <row r="2892" spans="1:3" ht="15">
      <c r="A2892" s="1"/>
      <c r="C2892" s="539"/>
    </row>
    <row r="2893" spans="1:3" ht="15">
      <c r="A2893" s="1"/>
      <c r="C2893" s="539"/>
    </row>
    <row r="2894" spans="1:3" ht="15">
      <c r="A2894" s="1"/>
      <c r="C2894" s="539"/>
    </row>
    <row r="2895" spans="1:3" ht="15">
      <c r="A2895" s="1"/>
      <c r="C2895" s="539"/>
    </row>
    <row r="2896" spans="1:3" ht="15">
      <c r="A2896" s="1"/>
      <c r="C2896" s="539"/>
    </row>
    <row r="2897" spans="1:3" ht="15">
      <c r="A2897" s="1"/>
      <c r="C2897" s="539"/>
    </row>
    <row r="2898" spans="1:3" ht="15">
      <c r="A2898" s="1"/>
      <c r="C2898" s="539"/>
    </row>
    <row r="2899" spans="1:3" ht="15">
      <c r="A2899" s="1"/>
      <c r="C2899" s="539"/>
    </row>
    <row r="2900" spans="1:3" ht="15">
      <c r="A2900" s="1"/>
      <c r="C2900" s="539"/>
    </row>
    <row r="2901" spans="1:3" ht="15">
      <c r="A2901" s="1"/>
      <c r="C2901" s="539"/>
    </row>
    <row r="2902" spans="1:3" ht="15">
      <c r="A2902" s="1"/>
      <c r="C2902" s="539"/>
    </row>
    <row r="2903" spans="1:3" ht="15">
      <c r="A2903" s="1"/>
      <c r="C2903" s="539"/>
    </row>
    <row r="2904" spans="1:3" ht="15">
      <c r="A2904" s="1"/>
      <c r="C2904" s="539"/>
    </row>
    <row r="2905" spans="1:3" ht="15">
      <c r="A2905" s="1"/>
      <c r="C2905" s="539"/>
    </row>
    <row r="2906" spans="1:3" ht="15">
      <c r="A2906" s="1"/>
      <c r="C2906" s="539"/>
    </row>
    <row r="2907" spans="1:3" ht="15">
      <c r="A2907" s="1"/>
      <c r="C2907" s="539"/>
    </row>
    <row r="2908" spans="1:3" ht="15">
      <c r="A2908" s="1"/>
      <c r="C2908" s="539"/>
    </row>
    <row r="2909" spans="1:3" ht="15">
      <c r="A2909" s="1"/>
      <c r="C2909" s="539"/>
    </row>
    <row r="2910" spans="1:3" ht="15">
      <c r="A2910" s="1"/>
      <c r="C2910" s="539"/>
    </row>
    <row r="2911" spans="1:3" ht="15">
      <c r="A2911" s="1"/>
      <c r="C2911" s="539"/>
    </row>
    <row r="2912" spans="1:3" ht="15">
      <c r="A2912" s="1"/>
      <c r="C2912" s="539"/>
    </row>
    <row r="2913" spans="1:3" ht="15">
      <c r="A2913" s="1"/>
      <c r="C2913" s="539"/>
    </row>
    <row r="2914" spans="1:3" ht="15">
      <c r="A2914" s="1"/>
      <c r="C2914" s="539"/>
    </row>
    <row r="2915" spans="1:3" ht="15">
      <c r="A2915" s="1"/>
      <c r="C2915" s="539"/>
    </row>
    <row r="2916" spans="1:3" ht="15">
      <c r="A2916" s="1"/>
      <c r="C2916" s="539"/>
    </row>
    <row r="2917" spans="1:3" ht="15">
      <c r="A2917" s="1"/>
      <c r="C2917" s="539"/>
    </row>
    <row r="2918" spans="1:3" ht="15">
      <c r="A2918" s="1"/>
      <c r="C2918" s="539"/>
    </row>
    <row r="2919" spans="1:3" ht="15">
      <c r="A2919" s="1"/>
      <c r="C2919" s="539"/>
    </row>
    <row r="2920" spans="1:3" ht="15">
      <c r="A2920" s="1"/>
      <c r="C2920" s="539"/>
    </row>
    <row r="2921" spans="1:3" ht="15">
      <c r="A2921" s="1"/>
      <c r="C2921" s="539"/>
    </row>
    <row r="2922" spans="1:3" ht="15">
      <c r="A2922" s="1"/>
      <c r="C2922" s="539"/>
    </row>
    <row r="2923" spans="1:3" ht="15">
      <c r="A2923" s="1"/>
      <c r="C2923" s="539"/>
    </row>
    <row r="2924" spans="1:3" ht="15">
      <c r="A2924" s="1"/>
      <c r="C2924" s="539"/>
    </row>
    <row r="2925" spans="1:3" ht="15">
      <c r="A2925" s="1"/>
      <c r="C2925" s="539"/>
    </row>
    <row r="2926" spans="1:3" ht="15">
      <c r="A2926" s="1"/>
      <c r="C2926" s="539"/>
    </row>
    <row r="2927" spans="1:3" ht="15">
      <c r="A2927" s="1"/>
      <c r="C2927" s="539"/>
    </row>
    <row r="2928" spans="1:3" ht="15">
      <c r="A2928" s="1"/>
      <c r="C2928" s="539"/>
    </row>
    <row r="2929" spans="1:3" ht="15">
      <c r="A2929" s="1"/>
      <c r="C2929" s="539"/>
    </row>
    <row r="2930" spans="1:3" ht="15">
      <c r="A2930" s="1"/>
      <c r="C2930" s="539"/>
    </row>
    <row r="2931" spans="1:3" ht="15">
      <c r="A2931" s="1"/>
      <c r="C2931" s="539"/>
    </row>
    <row r="2932" spans="1:3" ht="15">
      <c r="A2932" s="1"/>
      <c r="C2932" s="539"/>
    </row>
    <row r="2933" spans="1:3" ht="15">
      <c r="A2933" s="1"/>
      <c r="C2933" s="539"/>
    </row>
    <row r="2934" spans="1:3" ht="15">
      <c r="A2934" s="1"/>
      <c r="C2934" s="539"/>
    </row>
    <row r="2935" spans="1:3" ht="15">
      <c r="A2935" s="1"/>
      <c r="C2935" s="539"/>
    </row>
    <row r="2936" spans="1:3" ht="15">
      <c r="A2936" s="1"/>
      <c r="C2936" s="539"/>
    </row>
    <row r="2937" spans="1:3" ht="15">
      <c r="A2937" s="1"/>
      <c r="C2937" s="539"/>
    </row>
    <row r="2938" spans="1:3" ht="15">
      <c r="A2938" s="1"/>
      <c r="C2938" s="539"/>
    </row>
    <row r="2939" spans="1:3" ht="15">
      <c r="A2939" s="1"/>
      <c r="C2939" s="539"/>
    </row>
    <row r="2940" spans="1:3" ht="15">
      <c r="A2940" s="1"/>
      <c r="C2940" s="539"/>
    </row>
    <row r="2941" spans="1:3" ht="15">
      <c r="A2941" s="1"/>
      <c r="C2941" s="539"/>
    </row>
    <row r="2942" spans="1:3" ht="15">
      <c r="A2942" s="1"/>
      <c r="C2942" s="539"/>
    </row>
    <row r="2943" spans="1:3" ht="15">
      <c r="A2943" s="1"/>
      <c r="C2943" s="539"/>
    </row>
    <row r="2944" spans="1:3" ht="15">
      <c r="A2944" s="1"/>
      <c r="C2944" s="539"/>
    </row>
    <row r="2945" spans="1:3" ht="15">
      <c r="A2945" s="1"/>
      <c r="C2945" s="539"/>
    </row>
    <row r="2946" spans="1:3" ht="15">
      <c r="A2946" s="1"/>
      <c r="C2946" s="539"/>
    </row>
    <row r="2947" spans="1:3" ht="15">
      <c r="A2947" s="1"/>
      <c r="C2947" s="539"/>
    </row>
    <row r="2948" spans="1:3" ht="15">
      <c r="A2948" s="1"/>
      <c r="C2948" s="539"/>
    </row>
    <row r="2949" spans="1:3" ht="15">
      <c r="A2949" s="1"/>
      <c r="C2949" s="539"/>
    </row>
    <row r="2950" spans="1:3" ht="15">
      <c r="A2950" s="1"/>
      <c r="C2950" s="539"/>
    </row>
    <row r="2951" spans="1:3" ht="15">
      <c r="A2951" s="1"/>
      <c r="C2951" s="539"/>
    </row>
    <row r="2952" spans="1:3" ht="15">
      <c r="A2952" s="1"/>
      <c r="C2952" s="539"/>
    </row>
    <row r="2953" spans="1:3" ht="15">
      <c r="A2953" s="1"/>
      <c r="C2953" s="539"/>
    </row>
    <row r="2954" spans="1:3" ht="15">
      <c r="A2954" s="1"/>
      <c r="C2954" s="539"/>
    </row>
    <row r="2955" spans="1:3" ht="15">
      <c r="A2955" s="1"/>
      <c r="C2955" s="539"/>
    </row>
    <row r="2956" spans="1:3" ht="15">
      <c r="A2956" s="1"/>
      <c r="C2956" s="539"/>
    </row>
    <row r="2957" spans="1:3" ht="15">
      <c r="A2957" s="1"/>
      <c r="C2957" s="539"/>
    </row>
    <row r="2958" spans="1:3" ht="15">
      <c r="A2958" s="1"/>
      <c r="C2958" s="539"/>
    </row>
    <row r="2959" spans="1:3" ht="15">
      <c r="A2959" s="1"/>
      <c r="C2959" s="539"/>
    </row>
    <row r="2960" spans="1:3" ht="15">
      <c r="A2960" s="1"/>
      <c r="C2960" s="539"/>
    </row>
    <row r="2961" spans="1:3" ht="15">
      <c r="A2961" s="1"/>
      <c r="C2961" s="539"/>
    </row>
    <row r="2962" spans="1:3" ht="15">
      <c r="A2962" s="1"/>
      <c r="C2962" s="539"/>
    </row>
    <row r="2963" spans="1:3" ht="15">
      <c r="A2963" s="1"/>
      <c r="C2963" s="539"/>
    </row>
    <row r="2964" spans="1:3" ht="15">
      <c r="A2964" s="1"/>
      <c r="C2964" s="539"/>
    </row>
    <row r="2965" spans="1:3" ht="15">
      <c r="A2965" s="1"/>
      <c r="C2965" s="539"/>
    </row>
    <row r="2966" spans="1:3" ht="15">
      <c r="A2966" s="1"/>
      <c r="C2966" s="539"/>
    </row>
    <row r="2967" spans="1:3" ht="15">
      <c r="A2967" s="1"/>
      <c r="C2967" s="539"/>
    </row>
    <row r="2968" spans="1:3" ht="15">
      <c r="A2968" s="1"/>
      <c r="C2968" s="539"/>
    </row>
    <row r="2969" spans="1:3" ht="15">
      <c r="A2969" s="1"/>
      <c r="C2969" s="539"/>
    </row>
    <row r="2970" spans="1:3" ht="15">
      <c r="A2970" s="1"/>
      <c r="C2970" s="539"/>
    </row>
    <row r="2971" spans="1:3" ht="15">
      <c r="A2971" s="1"/>
      <c r="C2971" s="539"/>
    </row>
    <row r="2972" spans="1:3" ht="15">
      <c r="A2972" s="1"/>
      <c r="C2972" s="539"/>
    </row>
    <row r="2973" spans="1:3" ht="15">
      <c r="A2973" s="1"/>
      <c r="C2973" s="539"/>
    </row>
    <row r="2974" spans="1:3" ht="15">
      <c r="A2974" s="1"/>
      <c r="C2974" s="539"/>
    </row>
    <row r="2975" spans="1:3" ht="15">
      <c r="A2975" s="1"/>
      <c r="C2975" s="539"/>
    </row>
    <row r="2976" spans="1:3" ht="15">
      <c r="A2976" s="1"/>
      <c r="C2976" s="539"/>
    </row>
    <row r="2977" spans="1:3" ht="15">
      <c r="A2977" s="1"/>
      <c r="C2977" s="539"/>
    </row>
    <row r="2978" spans="1:3" ht="15">
      <c r="A2978" s="1"/>
      <c r="C2978" s="539"/>
    </row>
    <row r="2979" spans="1:3" ht="15">
      <c r="A2979" s="1"/>
      <c r="C2979" s="539"/>
    </row>
    <row r="2980" spans="1:3" ht="15">
      <c r="A2980" s="1"/>
      <c r="C2980" s="539"/>
    </row>
    <row r="2981" spans="1:3" ht="15">
      <c r="A2981" s="1"/>
      <c r="C2981" s="539"/>
    </row>
    <row r="2982" spans="1:3" ht="15">
      <c r="A2982" s="1"/>
      <c r="C2982" s="539"/>
    </row>
    <row r="2983" spans="1:3" ht="15">
      <c r="A2983" s="1"/>
      <c r="C2983" s="539"/>
    </row>
    <row r="2984" spans="1:3" ht="15">
      <c r="A2984" s="1"/>
      <c r="C2984" s="539"/>
    </row>
    <row r="2985" spans="1:3" ht="15">
      <c r="A2985" s="1"/>
      <c r="C2985" s="539"/>
    </row>
    <row r="2986" spans="1:3" ht="15">
      <c r="A2986" s="1"/>
      <c r="C2986" s="539"/>
    </row>
    <row r="2987" spans="1:3" ht="15">
      <c r="A2987" s="1"/>
      <c r="C2987" s="539"/>
    </row>
    <row r="2988" spans="1:3" ht="15">
      <c r="A2988" s="1"/>
      <c r="C2988" s="539"/>
    </row>
    <row r="2989" spans="1:3" ht="15">
      <c r="A2989" s="1"/>
      <c r="C2989" s="539"/>
    </row>
    <row r="2990" spans="1:3" ht="15">
      <c r="A2990" s="1"/>
      <c r="C2990" s="539"/>
    </row>
    <row r="2991" spans="1:3" ht="15">
      <c r="A2991" s="1"/>
      <c r="C2991" s="539"/>
    </row>
    <row r="2992" spans="1:3" ht="15">
      <c r="A2992" s="1"/>
      <c r="C2992" s="539"/>
    </row>
    <row r="2993" spans="1:3" ht="15">
      <c r="A2993" s="1"/>
      <c r="C2993" s="539"/>
    </row>
    <row r="2994" spans="1:3" ht="15">
      <c r="A2994" s="1"/>
      <c r="C2994" s="539"/>
    </row>
    <row r="2995" spans="1:3" ht="15">
      <c r="A2995" s="1"/>
      <c r="C2995" s="539"/>
    </row>
    <row r="2996" spans="1:3" ht="15">
      <c r="A2996" s="1"/>
      <c r="C2996" s="539"/>
    </row>
    <row r="2997" spans="1:3" ht="15">
      <c r="A2997" s="1"/>
      <c r="C2997" s="539"/>
    </row>
    <row r="2998" spans="1:3" ht="15">
      <c r="A2998" s="1"/>
      <c r="C2998" s="539"/>
    </row>
    <row r="2999" spans="1:3" ht="15">
      <c r="A2999" s="1"/>
      <c r="C2999" s="539"/>
    </row>
    <row r="3000" spans="1:3" ht="15">
      <c r="A3000" s="1"/>
      <c r="C3000" s="539"/>
    </row>
    <row r="3001" spans="1:3" ht="15">
      <c r="A3001" s="1"/>
      <c r="C3001" s="539"/>
    </row>
    <row r="3002" spans="1:3" ht="15">
      <c r="A3002" s="1"/>
      <c r="C3002" s="539"/>
    </row>
    <row r="3003" spans="1:3" ht="15">
      <c r="A3003" s="1"/>
      <c r="C3003" s="539"/>
    </row>
    <row r="3004" spans="1:3" ht="15">
      <c r="A3004" s="1"/>
      <c r="C3004" s="539"/>
    </row>
    <row r="3005" spans="1:3" ht="15">
      <c r="A3005" s="1"/>
      <c r="C3005" s="539"/>
    </row>
    <row r="3006" spans="1:3" ht="15">
      <c r="A3006" s="1"/>
      <c r="C3006" s="539"/>
    </row>
    <row r="3007" spans="1:3" ht="15">
      <c r="A3007" s="1"/>
      <c r="C3007" s="539"/>
    </row>
    <row r="3008" spans="1:3" ht="15">
      <c r="A3008" s="1"/>
      <c r="C3008" s="539"/>
    </row>
    <row r="3009" spans="1:3" ht="15">
      <c r="A3009" s="1"/>
      <c r="C3009" s="539"/>
    </row>
    <row r="3010" spans="1:3" ht="15">
      <c r="A3010" s="1"/>
      <c r="C3010" s="539"/>
    </row>
    <row r="3011" spans="1:3" ht="15">
      <c r="A3011" s="1"/>
      <c r="C3011" s="539"/>
    </row>
    <row r="3012" spans="1:3" ht="15">
      <c r="A3012" s="1"/>
      <c r="C3012" s="539"/>
    </row>
    <row r="3013" spans="1:3" ht="15">
      <c r="A3013" s="1"/>
      <c r="C3013" s="539"/>
    </row>
    <row r="3014" spans="1:3" ht="15">
      <c r="A3014" s="1"/>
      <c r="C3014" s="539"/>
    </row>
    <row r="3015" spans="1:3" ht="15">
      <c r="A3015" s="1"/>
      <c r="C3015" s="539"/>
    </row>
    <row r="3016" spans="1:3" ht="15">
      <c r="A3016" s="1"/>
      <c r="C3016" s="539"/>
    </row>
    <row r="3017" spans="1:3" ht="15">
      <c r="A3017" s="1"/>
      <c r="C3017" s="539"/>
    </row>
    <row r="3018" spans="1:3" ht="15">
      <c r="A3018" s="1"/>
      <c r="C3018" s="539"/>
    </row>
    <row r="3019" spans="1:3" ht="15">
      <c r="A3019" s="1"/>
      <c r="C3019" s="539"/>
    </row>
    <row r="3020" spans="1:3" ht="15">
      <c r="A3020" s="1"/>
      <c r="C3020" s="539"/>
    </row>
    <row r="3021" spans="1:3" ht="15">
      <c r="A3021" s="1"/>
      <c r="C3021" s="539"/>
    </row>
    <row r="3022" spans="1:3" ht="15">
      <c r="A3022" s="1"/>
      <c r="C3022" s="539"/>
    </row>
    <row r="3023" spans="1:3" ht="15">
      <c r="A3023" s="1"/>
      <c r="C3023" s="539"/>
    </row>
    <row r="3024" spans="1:3" ht="15">
      <c r="A3024" s="1"/>
      <c r="C3024" s="539"/>
    </row>
    <row r="3025" spans="1:3" ht="15">
      <c r="A3025" s="1"/>
      <c r="C3025" s="539"/>
    </row>
    <row r="3026" spans="1:3" ht="15">
      <c r="A3026" s="1"/>
      <c r="C3026" s="539"/>
    </row>
    <row r="3027" spans="1:3" ht="15">
      <c r="A3027" s="1"/>
      <c r="C3027" s="539"/>
    </row>
    <row r="3028" spans="1:3" ht="15">
      <c r="A3028" s="1"/>
      <c r="C3028" s="539"/>
    </row>
    <row r="3029" spans="1:3" ht="15">
      <c r="A3029" s="1"/>
      <c r="C3029" s="539"/>
    </row>
    <row r="3030" spans="1:3" ht="15">
      <c r="A3030" s="1"/>
      <c r="C3030" s="539"/>
    </row>
    <row r="3031" spans="1:3" ht="15">
      <c r="A3031" s="1"/>
      <c r="C3031" s="539"/>
    </row>
    <row r="3032" spans="1:3" ht="15">
      <c r="A3032" s="1"/>
      <c r="C3032" s="539"/>
    </row>
    <row r="3033" spans="1:3" ht="15">
      <c r="A3033" s="1"/>
      <c r="C3033" s="539"/>
    </row>
    <row r="3034" spans="1:3" ht="15">
      <c r="A3034" s="1"/>
      <c r="C3034" s="539"/>
    </row>
    <row r="3035" spans="1:3" ht="15">
      <c r="A3035" s="1"/>
      <c r="C3035" s="539"/>
    </row>
    <row r="3036" spans="1:3" ht="15">
      <c r="A3036" s="1"/>
      <c r="C3036" s="539"/>
    </row>
    <row r="3037" spans="1:3" ht="15">
      <c r="A3037" s="1"/>
      <c r="C3037" s="539"/>
    </row>
    <row r="3038" spans="1:3" ht="15">
      <c r="A3038" s="1"/>
      <c r="C3038" s="539"/>
    </row>
    <row r="3039" spans="1:3" ht="15">
      <c r="A3039" s="1"/>
      <c r="C3039" s="539"/>
    </row>
    <row r="3040" spans="1:3" ht="15">
      <c r="A3040" s="1"/>
      <c r="C3040" s="539"/>
    </row>
    <row r="3041" spans="1:3" ht="15">
      <c r="A3041" s="1"/>
      <c r="C3041" s="539"/>
    </row>
    <row r="3042" spans="1:3" ht="15">
      <c r="A3042" s="1"/>
      <c r="C3042" s="539"/>
    </row>
    <row r="3043" spans="1:3" ht="15">
      <c r="A3043" s="1"/>
      <c r="C3043" s="539"/>
    </row>
    <row r="3044" spans="1:3" ht="15">
      <c r="A3044" s="1"/>
      <c r="C3044" s="539"/>
    </row>
    <row r="3045" spans="1:3" ht="15">
      <c r="A3045" s="1"/>
      <c r="C3045" s="539"/>
    </row>
    <row r="3046" spans="1:3" ht="15">
      <c r="A3046" s="1"/>
      <c r="C3046" s="539"/>
    </row>
    <row r="3047" spans="1:3" ht="15">
      <c r="A3047" s="1"/>
      <c r="C3047" s="539"/>
    </row>
    <row r="3048" spans="1:3" ht="15">
      <c r="A3048" s="1"/>
      <c r="C3048" s="539"/>
    </row>
    <row r="3049" spans="1:3" ht="15">
      <c r="A3049" s="1"/>
      <c r="C3049" s="539"/>
    </row>
    <row r="3050" spans="1:3" ht="15">
      <c r="A3050" s="1"/>
      <c r="C3050" s="539"/>
    </row>
    <row r="3051" spans="1:3" ht="15">
      <c r="A3051" s="1"/>
      <c r="C3051" s="539"/>
    </row>
    <row r="3052" spans="1:3" ht="15">
      <c r="A3052" s="1"/>
      <c r="C3052" s="539"/>
    </row>
    <row r="3053" spans="1:3" ht="15">
      <c r="A3053" s="1"/>
      <c r="C3053" s="539"/>
    </row>
    <row r="3054" spans="1:3" ht="15">
      <c r="A3054" s="1"/>
      <c r="C3054" s="539"/>
    </row>
    <row r="3055" spans="1:3" ht="15">
      <c r="A3055" s="1"/>
      <c r="C3055" s="539"/>
    </row>
    <row r="3056" spans="1:3" ht="15">
      <c r="A3056" s="1"/>
      <c r="C3056" s="539"/>
    </row>
    <row r="3057" spans="1:3" ht="15">
      <c r="A3057" s="1"/>
      <c r="C3057" s="539"/>
    </row>
    <row r="3058" spans="1:3" ht="15">
      <c r="A3058" s="1"/>
      <c r="C3058" s="539"/>
    </row>
    <row r="3059" spans="1:3" ht="15">
      <c r="A3059" s="1"/>
      <c r="C3059" s="539"/>
    </row>
    <row r="3060" spans="1:3" ht="15">
      <c r="A3060" s="1"/>
      <c r="C3060" s="539"/>
    </row>
    <row r="3061" spans="1:3" ht="15">
      <c r="A3061" s="1"/>
      <c r="C3061" s="539"/>
    </row>
    <row r="3062" spans="1:3" ht="15">
      <c r="A3062" s="1"/>
      <c r="C3062" s="539"/>
    </row>
    <row r="3063" spans="1:3" ht="15">
      <c r="A3063" s="1"/>
      <c r="C3063" s="539"/>
    </row>
    <row r="3064" spans="1:3" ht="15">
      <c r="A3064" s="1"/>
      <c r="C3064" s="539"/>
    </row>
    <row r="3065" spans="1:3" ht="15">
      <c r="A3065" s="1"/>
      <c r="C3065" s="539"/>
    </row>
    <row r="3066" spans="1:3" ht="15">
      <c r="A3066" s="1"/>
      <c r="C3066" s="539"/>
    </row>
    <row r="3067" spans="1:3" ht="15">
      <c r="A3067" s="1"/>
      <c r="C3067" s="539"/>
    </row>
    <row r="3068" spans="1:3" ht="15">
      <c r="A3068" s="1"/>
      <c r="C3068" s="539"/>
    </row>
    <row r="3069" spans="1:3" ht="15">
      <c r="A3069" s="1"/>
      <c r="C3069" s="539"/>
    </row>
    <row r="3070" spans="1:3" ht="15">
      <c r="A3070" s="1"/>
      <c r="C3070" s="539"/>
    </row>
    <row r="3071" spans="1:3" ht="15">
      <c r="A3071" s="1"/>
      <c r="C3071" s="539"/>
    </row>
    <row r="3072" spans="1:3" ht="15">
      <c r="A3072" s="1"/>
      <c r="C3072" s="539"/>
    </row>
    <row r="3073" spans="1:3" ht="15">
      <c r="A3073" s="1"/>
      <c r="C3073" s="539"/>
    </row>
    <row r="3074" spans="1:3" ht="15">
      <c r="A3074" s="1"/>
      <c r="C3074" s="539"/>
    </row>
    <row r="3075" spans="1:3" ht="15">
      <c r="A3075" s="1"/>
      <c r="C3075" s="539"/>
    </row>
    <row r="3076" spans="1:3" ht="15">
      <c r="A3076" s="1"/>
      <c r="C3076" s="539"/>
    </row>
    <row r="3077" spans="1:3" ht="15">
      <c r="A3077" s="1"/>
      <c r="C3077" s="539"/>
    </row>
    <row r="3078" spans="1:3" ht="15">
      <c r="A3078" s="1"/>
      <c r="C3078" s="539"/>
    </row>
    <row r="3079" spans="1:3" ht="15">
      <c r="A3079" s="1"/>
      <c r="C3079" s="539"/>
    </row>
    <row r="3080" spans="1:3" ht="15">
      <c r="A3080" s="1"/>
      <c r="C3080" s="539"/>
    </row>
    <row r="3081" spans="1:3" ht="15">
      <c r="A3081" s="1"/>
      <c r="C3081" s="539"/>
    </row>
    <row r="3082" spans="1:3" ht="15">
      <c r="A3082" s="1"/>
      <c r="C3082" s="539"/>
    </row>
    <row r="3083" spans="1:3" ht="15">
      <c r="A3083" s="1"/>
      <c r="C3083" s="539"/>
    </row>
    <row r="3084" spans="1:3" ht="15">
      <c r="A3084" s="1"/>
      <c r="C3084" s="539"/>
    </row>
    <row r="3085" spans="1:3" ht="15">
      <c r="A3085" s="1"/>
      <c r="C3085" s="539"/>
    </row>
    <row r="3086" spans="1:3" ht="15">
      <c r="A3086" s="1"/>
      <c r="C3086" s="539"/>
    </row>
    <row r="3087" spans="1:3" ht="15">
      <c r="A3087" s="1"/>
      <c r="C3087" s="539"/>
    </row>
    <row r="3088" spans="1:3" ht="15">
      <c r="A3088" s="1"/>
      <c r="C3088" s="539"/>
    </row>
    <row r="3089" spans="1:3" ht="15">
      <c r="A3089" s="1"/>
      <c r="C3089" s="539"/>
    </row>
    <row r="3090" spans="1:3" ht="15">
      <c r="A3090" s="1"/>
      <c r="C3090" s="539"/>
    </row>
    <row r="3091" spans="1:3" ht="15">
      <c r="A3091" s="1"/>
      <c r="C3091" s="539"/>
    </row>
    <row r="3092" spans="1:3" ht="15">
      <c r="A3092" s="1"/>
      <c r="C3092" s="539"/>
    </row>
    <row r="3093" spans="1:3" ht="15">
      <c r="A3093" s="1"/>
      <c r="C3093" s="539"/>
    </row>
    <row r="3094" spans="1:3" ht="15">
      <c r="A3094" s="1"/>
      <c r="C3094" s="539"/>
    </row>
    <row r="3095" spans="1:3" ht="15">
      <c r="A3095" s="1"/>
      <c r="C3095" s="539"/>
    </row>
    <row r="3096" spans="1:3" ht="15">
      <c r="A3096" s="1"/>
      <c r="C3096" s="539"/>
    </row>
    <row r="3097" spans="1:3" ht="15">
      <c r="A3097" s="1"/>
      <c r="C3097" s="539"/>
    </row>
    <row r="3098" spans="1:3" ht="15">
      <c r="A3098" s="1"/>
      <c r="C3098" s="539"/>
    </row>
    <row r="3099" spans="1:3" ht="15">
      <c r="A3099" s="1"/>
      <c r="C3099" s="539"/>
    </row>
    <row r="3100" spans="1:3" ht="15">
      <c r="A3100" s="1"/>
      <c r="C3100" s="539"/>
    </row>
    <row r="3101" spans="1:3" ht="15">
      <c r="A3101" s="1"/>
      <c r="C3101" s="539"/>
    </row>
    <row r="3102" spans="1:3" ht="15">
      <c r="A3102" s="1"/>
      <c r="C3102" s="539"/>
    </row>
    <row r="3103" spans="1:3" ht="15">
      <c r="A3103" s="1"/>
      <c r="C3103" s="539"/>
    </row>
    <row r="3104" spans="1:3" ht="15">
      <c r="A3104" s="1"/>
      <c r="C3104" s="539"/>
    </row>
    <row r="3105" spans="1:3" ht="15">
      <c r="A3105" s="1"/>
      <c r="C3105" s="539"/>
    </row>
    <row r="3106" spans="1:3" ht="15">
      <c r="A3106" s="1"/>
      <c r="C3106" s="539"/>
    </row>
    <row r="3107" spans="1:3" ht="15">
      <c r="A3107" s="1"/>
      <c r="C3107" s="539"/>
    </row>
    <row r="3108" spans="1:3" ht="15">
      <c r="A3108" s="1"/>
      <c r="C3108" s="539"/>
    </row>
    <row r="3109" spans="1:3" ht="15">
      <c r="A3109" s="1"/>
      <c r="C3109" s="539"/>
    </row>
    <row r="3110" spans="1:3" ht="15">
      <c r="A3110" s="1"/>
      <c r="C3110" s="539"/>
    </row>
    <row r="3111" spans="1:3" ht="15">
      <c r="A3111" s="1"/>
      <c r="C3111" s="539"/>
    </row>
    <row r="3112" spans="1:3" ht="15">
      <c r="A3112" s="1"/>
      <c r="C3112" s="539"/>
    </row>
    <row r="3113" spans="1:3" ht="15">
      <c r="A3113" s="1"/>
      <c r="C3113" s="539"/>
    </row>
    <row r="3114" spans="1:3" ht="15">
      <c r="A3114" s="1"/>
      <c r="C3114" s="539"/>
    </row>
    <row r="3115" spans="1:3" ht="15">
      <c r="A3115" s="1"/>
      <c r="C3115" s="539"/>
    </row>
    <row r="3116" spans="1:3" ht="15">
      <c r="A3116" s="1"/>
      <c r="C3116" s="539"/>
    </row>
    <row r="3117" spans="1:3" ht="15">
      <c r="A3117" s="1"/>
      <c r="C3117" s="539"/>
    </row>
    <row r="3118" spans="1:3" ht="15">
      <c r="A3118" s="1"/>
      <c r="C3118" s="539"/>
    </row>
    <row r="3119" spans="1:3" ht="15">
      <c r="A3119" s="1"/>
      <c r="C3119" s="539"/>
    </row>
    <row r="3120" spans="1:3" ht="15">
      <c r="A3120" s="1"/>
      <c r="C3120" s="539"/>
    </row>
    <row r="3121" spans="1:3" ht="15">
      <c r="A3121" s="1"/>
      <c r="C3121" s="539"/>
    </row>
    <row r="3122" spans="1:3" ht="15">
      <c r="A3122" s="1"/>
      <c r="C3122" s="539"/>
    </row>
    <row r="3123" spans="1:3" ht="15">
      <c r="A3123" s="1"/>
      <c r="C3123" s="539"/>
    </row>
    <row r="3124" spans="1:3" ht="15">
      <c r="A3124" s="1"/>
      <c r="C3124" s="539"/>
    </row>
    <row r="3125" spans="1:3" ht="15">
      <c r="A3125" s="1"/>
      <c r="C3125" s="539"/>
    </row>
    <row r="3126" spans="1:3" ht="15">
      <c r="A3126" s="1"/>
      <c r="C3126" s="539"/>
    </row>
    <row r="3127" spans="1:3" ht="15">
      <c r="A3127" s="1"/>
      <c r="C3127" s="539"/>
    </row>
    <row r="3128" spans="1:3" ht="15">
      <c r="A3128" s="1"/>
      <c r="C3128" s="539"/>
    </row>
    <row r="3129" spans="1:3" ht="15">
      <c r="A3129" s="1"/>
      <c r="C3129" s="539"/>
    </row>
    <row r="3130" spans="1:3" ht="15">
      <c r="A3130" s="1"/>
      <c r="C3130" s="539"/>
    </row>
    <row r="3131" spans="1:3" ht="15">
      <c r="A3131" s="1"/>
      <c r="C3131" s="539"/>
    </row>
    <row r="3132" spans="1:3" ht="15">
      <c r="A3132" s="1"/>
      <c r="C3132" s="539"/>
    </row>
    <row r="3133" spans="1:3" ht="15">
      <c r="A3133" s="1"/>
      <c r="C3133" s="539"/>
    </row>
    <row r="3134" spans="1:3" ht="15">
      <c r="A3134" s="1"/>
      <c r="C3134" s="539"/>
    </row>
    <row r="3135" spans="1:3" ht="15">
      <c r="A3135" s="1"/>
      <c r="C3135" s="539"/>
    </row>
    <row r="3136" spans="1:3" ht="15">
      <c r="A3136" s="1"/>
      <c r="C3136" s="539"/>
    </row>
    <row r="3137" spans="1:3" ht="15">
      <c r="A3137" s="1"/>
      <c r="C3137" s="539"/>
    </row>
    <row r="3138" spans="1:3" ht="15">
      <c r="A3138" s="1"/>
      <c r="C3138" s="539"/>
    </row>
    <row r="3139" spans="1:3" ht="15">
      <c r="A3139" s="1"/>
      <c r="C3139" s="539"/>
    </row>
    <row r="3140" spans="1:3" ht="15">
      <c r="A3140" s="1"/>
      <c r="C3140" s="539"/>
    </row>
    <row r="3141" spans="1:3" ht="15">
      <c r="A3141" s="1"/>
      <c r="C3141" s="539"/>
    </row>
    <row r="3142" spans="1:3" ht="15">
      <c r="A3142" s="1"/>
      <c r="C3142" s="539"/>
    </row>
    <row r="3143" spans="1:3" ht="15">
      <c r="A3143" s="1"/>
      <c r="C3143" s="539"/>
    </row>
    <row r="3144" spans="1:3" ht="15">
      <c r="A3144" s="1"/>
      <c r="C3144" s="539"/>
    </row>
    <row r="3145" spans="1:3" ht="15">
      <c r="A3145" s="1"/>
      <c r="C3145" s="539"/>
    </row>
    <row r="3146" spans="1:3" ht="15">
      <c r="A3146" s="1"/>
      <c r="C3146" s="539"/>
    </row>
    <row r="3147" spans="1:3" ht="15">
      <c r="A3147" s="1"/>
      <c r="C3147" s="539"/>
    </row>
    <row r="3148" spans="1:3" ht="15">
      <c r="A3148" s="1"/>
      <c r="C3148" s="539"/>
    </row>
    <row r="3149" spans="1:3" ht="15">
      <c r="A3149" s="1"/>
      <c r="C3149" s="539"/>
    </row>
    <row r="3150" spans="1:3" ht="15">
      <c r="A3150" s="1"/>
      <c r="C3150" s="539"/>
    </row>
    <row r="3151" spans="1:3" ht="15">
      <c r="A3151" s="1"/>
      <c r="C3151" s="539"/>
    </row>
    <row r="3152" spans="1:3" ht="15">
      <c r="A3152" s="1"/>
      <c r="C3152" s="539"/>
    </row>
    <row r="3153" spans="1:3" ht="15">
      <c r="A3153" s="1"/>
      <c r="C3153" s="539"/>
    </row>
    <row r="3154" spans="1:3" ht="15">
      <c r="A3154" s="1"/>
      <c r="C3154" s="539"/>
    </row>
    <row r="3155" spans="1:3" ht="15">
      <c r="A3155" s="1"/>
      <c r="C3155" s="539"/>
    </row>
    <row r="3156" spans="1:3" ht="15">
      <c r="A3156" s="1"/>
      <c r="C3156" s="539"/>
    </row>
    <row r="3157" spans="1:3" ht="15">
      <c r="A3157" s="1"/>
      <c r="C3157" s="539"/>
    </row>
    <row r="3158" spans="1:3" ht="15">
      <c r="A3158" s="1"/>
      <c r="C3158" s="539"/>
    </row>
    <row r="3159" spans="1:3" ht="15">
      <c r="A3159" s="1"/>
      <c r="C3159" s="539"/>
    </row>
    <row r="3160" spans="1:3" ht="15">
      <c r="A3160" s="1"/>
      <c r="C3160" s="539"/>
    </row>
    <row r="3161" spans="1:3" ht="15">
      <c r="A3161" s="1"/>
      <c r="C3161" s="539"/>
    </row>
    <row r="3162" spans="1:3" ht="15">
      <c r="A3162" s="1"/>
      <c r="C3162" s="539"/>
    </row>
    <row r="3163" spans="1:3" ht="15">
      <c r="A3163" s="1"/>
      <c r="C3163" s="539"/>
    </row>
    <row r="3164" spans="1:3" ht="15">
      <c r="A3164" s="1"/>
      <c r="C3164" s="539"/>
    </row>
    <row r="3165" spans="1:3" ht="15">
      <c r="A3165" s="1"/>
      <c r="C3165" s="539"/>
    </row>
    <row r="3166" spans="1:3" ht="15">
      <c r="A3166" s="1"/>
      <c r="C3166" s="539"/>
    </row>
    <row r="3167" spans="1:3" ht="15">
      <c r="A3167" s="1"/>
      <c r="C3167" s="539"/>
    </row>
    <row r="3168" spans="1:3" ht="15">
      <c r="A3168" s="1"/>
      <c r="C3168" s="539"/>
    </row>
    <row r="3169" spans="1:3" ht="15">
      <c r="A3169" s="1"/>
      <c r="C3169" s="539"/>
    </row>
    <row r="3170" spans="1:3" ht="15">
      <c r="A3170" s="1"/>
      <c r="C3170" s="539"/>
    </row>
    <row r="3171" spans="1:3" ht="15">
      <c r="A3171" s="1"/>
      <c r="C3171" s="539"/>
    </row>
    <row r="3172" spans="1:3" ht="15">
      <c r="A3172" s="1"/>
      <c r="C3172" s="539"/>
    </row>
    <row r="3173" spans="1:3" ht="15">
      <c r="A3173" s="1"/>
      <c r="C3173" s="539"/>
    </row>
    <row r="3174" spans="1:3" ht="15">
      <c r="A3174" s="1"/>
      <c r="C3174" s="539"/>
    </row>
    <row r="3175" spans="1:3" ht="15">
      <c r="A3175" s="1"/>
      <c r="C3175" s="539"/>
    </row>
    <row r="3176" spans="1:3" ht="15">
      <c r="A3176" s="1"/>
      <c r="C3176" s="539"/>
    </row>
    <row r="3177" spans="1:3" ht="15">
      <c r="A3177" s="1"/>
      <c r="C3177" s="539"/>
    </row>
    <row r="3178" spans="1:3" ht="15">
      <c r="A3178" s="1"/>
      <c r="C3178" s="539"/>
    </row>
    <row r="3179" spans="1:3" ht="15">
      <c r="A3179" s="1"/>
      <c r="C3179" s="539"/>
    </row>
    <row r="3180" spans="1:3" ht="15">
      <c r="A3180" s="1"/>
      <c r="C3180" s="539"/>
    </row>
    <row r="3181" spans="1:3" ht="15">
      <c r="A3181" s="1"/>
      <c r="C3181" s="539"/>
    </row>
    <row r="3182" spans="1:3" ht="15">
      <c r="A3182" s="1"/>
      <c r="C3182" s="539"/>
    </row>
    <row r="3183" spans="1:3" ht="15">
      <c r="A3183" s="1"/>
      <c r="C3183" s="539"/>
    </row>
    <row r="3184" spans="1:3" ht="15">
      <c r="A3184" s="1"/>
      <c r="C3184" s="539"/>
    </row>
    <row r="3185" spans="1:3" ht="15">
      <c r="A3185" s="1"/>
      <c r="C3185" s="539"/>
    </row>
    <row r="3186" spans="1:3" ht="15">
      <c r="A3186" s="1"/>
      <c r="C3186" s="539"/>
    </row>
    <row r="3187" spans="1:3" ht="15">
      <c r="A3187" s="1"/>
      <c r="C3187" s="539"/>
    </row>
    <row r="3188" spans="1:3" ht="15">
      <c r="A3188" s="1"/>
      <c r="C3188" s="539"/>
    </row>
    <row r="3189" spans="1:3" ht="15">
      <c r="A3189" s="1"/>
      <c r="C3189" s="539"/>
    </row>
    <row r="3190" spans="1:3" ht="15">
      <c r="A3190" s="1"/>
      <c r="C3190" s="539"/>
    </row>
    <row r="3191" spans="1:3" ht="15">
      <c r="A3191" s="1"/>
      <c r="C3191" s="539"/>
    </row>
    <row r="3192" spans="1:3" ht="15">
      <c r="A3192" s="1"/>
      <c r="C3192" s="539"/>
    </row>
    <row r="3193" spans="1:3" ht="15">
      <c r="A3193" s="1"/>
      <c r="C3193" s="539"/>
    </row>
    <row r="3194" spans="1:3" ht="15">
      <c r="A3194" s="1"/>
      <c r="C3194" s="539"/>
    </row>
    <row r="3195" spans="1:3" ht="15">
      <c r="A3195" s="1"/>
      <c r="C3195" s="539"/>
    </row>
    <row r="3196" spans="1:3" ht="15">
      <c r="A3196" s="1"/>
      <c r="C3196" s="539"/>
    </row>
    <row r="3197" spans="1:3" ht="15">
      <c r="A3197" s="1"/>
      <c r="C3197" s="539"/>
    </row>
    <row r="3198" spans="1:3" ht="15">
      <c r="A3198" s="1"/>
      <c r="C3198" s="539"/>
    </row>
    <row r="3199" spans="1:3" ht="15">
      <c r="A3199" s="1"/>
      <c r="C3199" s="539"/>
    </row>
    <row r="3200" spans="1:3" ht="15">
      <c r="A3200" s="1"/>
      <c r="C3200" s="539"/>
    </row>
    <row r="3201" spans="1:3" ht="15">
      <c r="A3201" s="1"/>
      <c r="C3201" s="539"/>
    </row>
    <row r="3202" spans="1:3" ht="15">
      <c r="A3202" s="1"/>
      <c r="C3202" s="539"/>
    </row>
    <row r="3203" spans="1:3" ht="15">
      <c r="A3203" s="1"/>
      <c r="C3203" s="539"/>
    </row>
    <row r="3204" spans="1:3" ht="15">
      <c r="A3204" s="1"/>
      <c r="C3204" s="539"/>
    </row>
    <row r="3205" spans="1:3" ht="15">
      <c r="A3205" s="1"/>
      <c r="C3205" s="539"/>
    </row>
    <row r="3206" spans="1:3" ht="15">
      <c r="A3206" s="1"/>
      <c r="C3206" s="539"/>
    </row>
    <row r="3207" spans="1:3" ht="15">
      <c r="A3207" s="1"/>
      <c r="C3207" s="539"/>
    </row>
    <row r="3208" spans="1:3" ht="15">
      <c r="A3208" s="1"/>
      <c r="C3208" s="539"/>
    </row>
    <row r="3209" spans="1:3" ht="15">
      <c r="A3209" s="1"/>
      <c r="C3209" s="539"/>
    </row>
    <row r="3210" spans="1:3" ht="15">
      <c r="A3210" s="1"/>
      <c r="C3210" s="539"/>
    </row>
    <row r="3211" spans="1:3" ht="15">
      <c r="A3211" s="1"/>
      <c r="C3211" s="539"/>
    </row>
    <row r="3212" spans="1:3" ht="15">
      <c r="A3212" s="1"/>
      <c r="C3212" s="539"/>
    </row>
    <row r="3213" spans="1:3" ht="15">
      <c r="A3213" s="1"/>
      <c r="C3213" s="539"/>
    </row>
    <row r="3214" spans="1:3" ht="15">
      <c r="A3214" s="1"/>
      <c r="C3214" s="539"/>
    </row>
    <row r="3215" spans="1:3" ht="15">
      <c r="A3215" s="1"/>
      <c r="C3215" s="539"/>
    </row>
    <row r="3216" spans="1:3" ht="15">
      <c r="A3216" s="1"/>
      <c r="C3216" s="539"/>
    </row>
    <row r="3217" spans="1:3" ht="15">
      <c r="A3217" s="1"/>
      <c r="C3217" s="539"/>
    </row>
    <row r="3218" spans="1:3" ht="15">
      <c r="A3218" s="1"/>
      <c r="C3218" s="539"/>
    </row>
    <row r="3219" spans="1:3" ht="15">
      <c r="A3219" s="1"/>
      <c r="C3219" s="539"/>
    </row>
    <row r="3220" spans="1:3" ht="15">
      <c r="A3220" s="1"/>
      <c r="C3220" s="539"/>
    </row>
    <row r="3221" spans="1:3" ht="15">
      <c r="A3221" s="1"/>
      <c r="C3221" s="539"/>
    </row>
    <row r="3222" spans="1:3" ht="15">
      <c r="A3222" s="1"/>
      <c r="C3222" s="539"/>
    </row>
    <row r="3223" spans="1:3" ht="15">
      <c r="A3223" s="1"/>
      <c r="C3223" s="539"/>
    </row>
    <row r="3224" spans="1:3" ht="15">
      <c r="A3224" s="1"/>
      <c r="C3224" s="539"/>
    </row>
    <row r="3225" spans="1:3" ht="15">
      <c r="A3225" s="1"/>
      <c r="C3225" s="539"/>
    </row>
    <row r="3226" spans="1:3" ht="15">
      <c r="A3226" s="1"/>
      <c r="C3226" s="539"/>
    </row>
    <row r="3227" spans="1:3" ht="15">
      <c r="A3227" s="1"/>
      <c r="C3227" s="539"/>
    </row>
    <row r="3228" spans="1:3" ht="15">
      <c r="A3228" s="1"/>
      <c r="C3228" s="539"/>
    </row>
    <row r="3229" spans="1:3" ht="15">
      <c r="A3229" s="1"/>
      <c r="C3229" s="539"/>
    </row>
    <row r="3230" spans="1:3" ht="15">
      <c r="A3230" s="1"/>
      <c r="C3230" s="539"/>
    </row>
    <row r="3231" spans="1:3" ht="15">
      <c r="A3231" s="1"/>
      <c r="C3231" s="539"/>
    </row>
    <row r="3232" spans="1:3" ht="15">
      <c r="A3232" s="1"/>
      <c r="C3232" s="539"/>
    </row>
    <row r="3233" spans="1:3" ht="15">
      <c r="A3233" s="1"/>
      <c r="C3233" s="539"/>
    </row>
    <row r="3234" spans="1:3" ht="15">
      <c r="A3234" s="1"/>
      <c r="C3234" s="539"/>
    </row>
    <row r="3235" spans="1:3" ht="15">
      <c r="A3235" s="1"/>
      <c r="C3235" s="539"/>
    </row>
    <row r="3236" spans="1:3" ht="15">
      <c r="A3236" s="1"/>
      <c r="C3236" s="539"/>
    </row>
    <row r="3237" spans="1:3" ht="15">
      <c r="A3237" s="1"/>
      <c r="C3237" s="539"/>
    </row>
    <row r="3238" spans="1:3" ht="15">
      <c r="A3238" s="1"/>
      <c r="C3238" s="539"/>
    </row>
    <row r="3239" spans="1:3" ht="15">
      <c r="A3239" s="1"/>
      <c r="C3239" s="539"/>
    </row>
    <row r="3240" spans="1:3" ht="15">
      <c r="A3240" s="1"/>
      <c r="C3240" s="539"/>
    </row>
    <row r="3241" spans="1:3" ht="15">
      <c r="A3241" s="1"/>
      <c r="C3241" s="539"/>
    </row>
    <row r="3242" spans="1:3" ht="15">
      <c r="A3242" s="1"/>
      <c r="C3242" s="539"/>
    </row>
    <row r="3243" spans="1:3" ht="15">
      <c r="A3243" s="1"/>
      <c r="C3243" s="539"/>
    </row>
    <row r="3244" spans="1:3" ht="15">
      <c r="A3244" s="1"/>
      <c r="C3244" s="539"/>
    </row>
    <row r="3245" spans="1:3" ht="15">
      <c r="A3245" s="1"/>
      <c r="C3245" s="539"/>
    </row>
    <row r="3246" spans="1:3" ht="15">
      <c r="A3246" s="1"/>
      <c r="C3246" s="539"/>
    </row>
    <row r="3247" spans="1:3" ht="15">
      <c r="A3247" s="1"/>
      <c r="C3247" s="539"/>
    </row>
    <row r="3248" spans="1:3" ht="15">
      <c r="A3248" s="1"/>
      <c r="C3248" s="539"/>
    </row>
    <row r="3249" spans="1:3" ht="15">
      <c r="A3249" s="1"/>
      <c r="C3249" s="539"/>
    </row>
    <row r="3250" spans="1:3" ht="15">
      <c r="A3250" s="1"/>
      <c r="C3250" s="539"/>
    </row>
    <row r="3251" spans="1:3" ht="15">
      <c r="A3251" s="1"/>
      <c r="C3251" s="539"/>
    </row>
    <row r="3252" spans="1:3" ht="15">
      <c r="A3252" s="1"/>
      <c r="C3252" s="539"/>
    </row>
    <row r="3253" spans="1:3" ht="15">
      <c r="A3253" s="1"/>
      <c r="C3253" s="539"/>
    </row>
    <row r="3254" spans="1:3" ht="15">
      <c r="A3254" s="1"/>
      <c r="C3254" s="539"/>
    </row>
    <row r="3255" spans="1:3" ht="15">
      <c r="A3255" s="1"/>
      <c r="C3255" s="539"/>
    </row>
    <row r="3256" spans="1:3" ht="15">
      <c r="A3256" s="1"/>
      <c r="C3256" s="539"/>
    </row>
    <row r="3257" spans="1:3" ht="15">
      <c r="A3257" s="1"/>
      <c r="C3257" s="539"/>
    </row>
    <row r="3258" spans="1:3" ht="15">
      <c r="A3258" s="1"/>
      <c r="C3258" s="539"/>
    </row>
    <row r="3259" spans="1:3" ht="15">
      <c r="A3259" s="1"/>
      <c r="C3259" s="539"/>
    </row>
    <row r="3260" spans="1:3" ht="15">
      <c r="A3260" s="1"/>
      <c r="C3260" s="539"/>
    </row>
    <row r="3261" spans="1:3" ht="15">
      <c r="A3261" s="1"/>
      <c r="C3261" s="539"/>
    </row>
    <row r="3262" spans="1:3" ht="15">
      <c r="A3262" s="1"/>
      <c r="C3262" s="539"/>
    </row>
    <row r="3263" spans="1:3" ht="15">
      <c r="A3263" s="1"/>
      <c r="C3263" s="539"/>
    </row>
    <row r="3264" spans="1:3" ht="15">
      <c r="A3264" s="1"/>
      <c r="C3264" s="539"/>
    </row>
    <row r="3265" spans="1:3" ht="15">
      <c r="A3265" s="1"/>
      <c r="C3265" s="539"/>
    </row>
    <row r="3266" spans="1:3" ht="15">
      <c r="A3266" s="1"/>
      <c r="C3266" s="539"/>
    </row>
    <row r="3267" spans="1:3" ht="15">
      <c r="A3267" s="1"/>
      <c r="C3267" s="539"/>
    </row>
    <row r="3268" spans="1:3" ht="15">
      <c r="A3268" s="1"/>
      <c r="C3268" s="539"/>
    </row>
    <row r="3269" spans="1:3" ht="15">
      <c r="A3269" s="1"/>
      <c r="C3269" s="539"/>
    </row>
    <row r="3270" spans="1:3" ht="15">
      <c r="A3270" s="1"/>
      <c r="C3270" s="539"/>
    </row>
    <row r="3271" spans="1:3" ht="15">
      <c r="A3271" s="1"/>
      <c r="C3271" s="539"/>
    </row>
    <row r="3272" spans="1:3" ht="15">
      <c r="A3272" s="1"/>
      <c r="C3272" s="539"/>
    </row>
    <row r="3273" spans="1:3" ht="15">
      <c r="A3273" s="1"/>
      <c r="C3273" s="539"/>
    </row>
    <row r="3274" spans="1:3" ht="15">
      <c r="A3274" s="1"/>
      <c r="C3274" s="539"/>
    </row>
    <row r="3275" spans="1:3" ht="15">
      <c r="A3275" s="1"/>
      <c r="C3275" s="539"/>
    </row>
    <row r="3276" spans="1:3" ht="15">
      <c r="A3276" s="1"/>
      <c r="C3276" s="539"/>
    </row>
    <row r="3277" spans="1:3" ht="15">
      <c r="A3277" s="1"/>
      <c r="C3277" s="539"/>
    </row>
    <row r="3278" spans="1:3" ht="15">
      <c r="A3278" s="1"/>
      <c r="C3278" s="539"/>
    </row>
    <row r="3279" spans="1:3" ht="15">
      <c r="A3279" s="1"/>
      <c r="C3279" s="539"/>
    </row>
    <row r="3280" spans="1:3" ht="15">
      <c r="A3280" s="1"/>
      <c r="C3280" s="539"/>
    </row>
    <row r="3281" spans="1:3" ht="15">
      <c r="A3281" s="1"/>
      <c r="C3281" s="539"/>
    </row>
    <row r="3282" spans="1:3" ht="15">
      <c r="A3282" s="1"/>
      <c r="C3282" s="539"/>
    </row>
    <row r="3283" spans="1:3" ht="15">
      <c r="A3283" s="1"/>
      <c r="C3283" s="539"/>
    </row>
    <row r="3284" spans="1:3" ht="15">
      <c r="A3284" s="1"/>
      <c r="C3284" s="539"/>
    </row>
    <row r="3285" spans="1:3" ht="15">
      <c r="A3285" s="1"/>
      <c r="C3285" s="539"/>
    </row>
    <row r="3286" spans="1:3" ht="15">
      <c r="A3286" s="1"/>
      <c r="C3286" s="539"/>
    </row>
    <row r="3287" spans="1:3" ht="15">
      <c r="A3287" s="1"/>
      <c r="C3287" s="539"/>
    </row>
    <row r="3288" spans="1:3" ht="15">
      <c r="A3288" s="1"/>
      <c r="C3288" s="539"/>
    </row>
    <row r="3289" spans="1:3" ht="15">
      <c r="A3289" s="1"/>
      <c r="C3289" s="539"/>
    </row>
    <row r="3290" spans="1:3" ht="15">
      <c r="A3290" s="1"/>
      <c r="C3290" s="539"/>
    </row>
    <row r="3291" spans="1:3" ht="15">
      <c r="A3291" s="1"/>
      <c r="C3291" s="539"/>
    </row>
    <row r="3292" spans="1:3" ht="15">
      <c r="A3292" s="1"/>
      <c r="C3292" s="539"/>
    </row>
    <row r="3293" spans="1:3" ht="15">
      <c r="A3293" s="1"/>
      <c r="C3293" s="539"/>
    </row>
    <row r="3294" spans="1:3" ht="15">
      <c r="A3294" s="1"/>
      <c r="C3294" s="539"/>
    </row>
    <row r="3295" spans="1:3" ht="15">
      <c r="A3295" s="1"/>
      <c r="C3295" s="539"/>
    </row>
    <row r="3296" spans="1:3" ht="15">
      <c r="A3296" s="1"/>
      <c r="C3296" s="539"/>
    </row>
    <row r="3297" spans="1:3" ht="15">
      <c r="A3297" s="1"/>
      <c r="C3297" s="539"/>
    </row>
    <row r="3298" spans="1:3" ht="15">
      <c r="A3298" s="1"/>
      <c r="C3298" s="539"/>
    </row>
    <row r="3299" spans="1:3" ht="15">
      <c r="A3299" s="1"/>
      <c r="C3299" s="539"/>
    </row>
    <row r="3300" spans="1:3" ht="15">
      <c r="A3300" s="1"/>
      <c r="C3300" s="539"/>
    </row>
    <row r="3301" spans="1:3" ht="15">
      <c r="A3301" s="1"/>
      <c r="C3301" s="539"/>
    </row>
    <row r="3302" spans="1:3" ht="15">
      <c r="A3302" s="1"/>
      <c r="C3302" s="539"/>
    </row>
    <row r="3303" spans="1:3" ht="15">
      <c r="A3303" s="1"/>
      <c r="C3303" s="539"/>
    </row>
    <row r="3304" spans="1:3" ht="15">
      <c r="A3304" s="1"/>
      <c r="C3304" s="539"/>
    </row>
    <row r="3305" spans="1:3" ht="15">
      <c r="A3305" s="1"/>
      <c r="C3305" s="539"/>
    </row>
    <row r="3306" spans="1:3" ht="15">
      <c r="A3306" s="1"/>
      <c r="C3306" s="539"/>
    </row>
    <row r="3307" spans="1:3" ht="15">
      <c r="A3307" s="1"/>
      <c r="C3307" s="539"/>
    </row>
    <row r="3308" spans="1:3" ht="15">
      <c r="A3308" s="1"/>
      <c r="C3308" s="539"/>
    </row>
    <row r="3309" spans="1:3" ht="15">
      <c r="A3309" s="1"/>
      <c r="C3309" s="539"/>
    </row>
    <row r="3310" spans="1:3" ht="15">
      <c r="A3310" s="1"/>
      <c r="C3310" s="539"/>
    </row>
    <row r="3311" spans="1:3" ht="15">
      <c r="A3311" s="1"/>
      <c r="C3311" s="539"/>
    </row>
    <row r="3312" spans="1:3" ht="15">
      <c r="A3312" s="1"/>
      <c r="C3312" s="539"/>
    </row>
    <row r="3313" spans="1:3" ht="15">
      <c r="A3313" s="1"/>
      <c r="C3313" s="539"/>
    </row>
    <row r="3314" spans="1:3" ht="15">
      <c r="A3314" s="1"/>
      <c r="C3314" s="539"/>
    </row>
    <row r="3315" spans="1:3" ht="15">
      <c r="A3315" s="1"/>
      <c r="C3315" s="539"/>
    </row>
    <row r="3316" spans="1:3" ht="15">
      <c r="A3316" s="1"/>
      <c r="C3316" s="539"/>
    </row>
    <row r="3317" spans="1:3" ht="15">
      <c r="A3317" s="1"/>
      <c r="C3317" s="539"/>
    </row>
    <row r="3318" spans="1:3" ht="15">
      <c r="A3318" s="1"/>
      <c r="C3318" s="539"/>
    </row>
    <row r="3319" spans="1:3" ht="15">
      <c r="A3319" s="1"/>
      <c r="C3319" s="539"/>
    </row>
    <row r="3320" spans="1:3" ht="15">
      <c r="A3320" s="1"/>
      <c r="C3320" s="539"/>
    </row>
    <row r="3321" spans="1:3" ht="15">
      <c r="A3321" s="1"/>
      <c r="C3321" s="539"/>
    </row>
    <row r="3322" spans="1:3" ht="15">
      <c r="A3322" s="1"/>
      <c r="C3322" s="539"/>
    </row>
    <row r="3323" spans="1:3" ht="15">
      <c r="A3323" s="1"/>
      <c r="C3323" s="539"/>
    </row>
    <row r="3324" spans="1:3" ht="15">
      <c r="A3324" s="1"/>
      <c r="C3324" s="539"/>
    </row>
    <row r="3325" spans="1:3" ht="15">
      <c r="A3325" s="1"/>
      <c r="C3325" s="539"/>
    </row>
    <row r="3326" spans="1:3" ht="15">
      <c r="A3326" s="1"/>
      <c r="C3326" s="539"/>
    </row>
    <row r="3327" spans="1:3" ht="15">
      <c r="A3327" s="1"/>
      <c r="C3327" s="539"/>
    </row>
    <row r="3328" spans="1:3" ht="15">
      <c r="A3328" s="1"/>
      <c r="C3328" s="539"/>
    </row>
    <row r="3329" spans="1:3" ht="15">
      <c r="A3329" s="1"/>
      <c r="C3329" s="539"/>
    </row>
    <row r="3330" spans="1:3" ht="15">
      <c r="A3330" s="1"/>
      <c r="C3330" s="539"/>
    </row>
    <row r="3331" spans="1:3" ht="15">
      <c r="A3331" s="1"/>
      <c r="C3331" s="539"/>
    </row>
    <row r="3332" spans="1:3" ht="15">
      <c r="A3332" s="1"/>
      <c r="C3332" s="539"/>
    </row>
    <row r="3333" spans="1:3" ht="15">
      <c r="A3333" s="1"/>
      <c r="C3333" s="539"/>
    </row>
    <row r="3334" spans="1:3" ht="15">
      <c r="A3334" s="1"/>
      <c r="C3334" s="539"/>
    </row>
    <row r="3335" spans="1:3" ht="15">
      <c r="A3335" s="1"/>
      <c r="C3335" s="539"/>
    </row>
    <row r="3336" spans="1:3" ht="15">
      <c r="A3336" s="1"/>
      <c r="C3336" s="539"/>
    </row>
    <row r="3337" spans="1:3" ht="15">
      <c r="A3337" s="1"/>
      <c r="C3337" s="539"/>
    </row>
    <row r="3338" spans="1:3" ht="15">
      <c r="A3338" s="1"/>
      <c r="C3338" s="539"/>
    </row>
    <row r="3339" spans="1:3" ht="15">
      <c r="A3339" s="1"/>
      <c r="C3339" s="539"/>
    </row>
    <row r="3340" spans="1:3" ht="15">
      <c r="A3340" s="1"/>
      <c r="C3340" s="539"/>
    </row>
    <row r="3341" spans="1:3" ht="15">
      <c r="A3341" s="1"/>
      <c r="C3341" s="539"/>
    </row>
    <row r="3342" spans="1:3" ht="15">
      <c r="A3342" s="1"/>
      <c r="C3342" s="539"/>
    </row>
    <row r="3343" spans="1:3" ht="15">
      <c r="A3343" s="1"/>
      <c r="C3343" s="539"/>
    </row>
    <row r="3344" spans="1:3" ht="15">
      <c r="A3344" s="1"/>
      <c r="C3344" s="539"/>
    </row>
    <row r="3345" spans="1:3" ht="15">
      <c r="A3345" s="1"/>
      <c r="C3345" s="539"/>
    </row>
    <row r="3346" spans="1:3" ht="15">
      <c r="A3346" s="1"/>
      <c r="C3346" s="539"/>
    </row>
    <row r="3347" spans="1:3" ht="15">
      <c r="A3347" s="1"/>
      <c r="C3347" s="539"/>
    </row>
    <row r="3348" spans="1:3" ht="15">
      <c r="A3348" s="1"/>
      <c r="C3348" s="539"/>
    </row>
    <row r="3349" spans="1:3" ht="15">
      <c r="A3349" s="1"/>
      <c r="C3349" s="539"/>
    </row>
    <row r="3350" spans="1:3" ht="15">
      <c r="A3350" s="1"/>
      <c r="C3350" s="539"/>
    </row>
    <row r="3351" spans="1:3" ht="15">
      <c r="A3351" s="1"/>
      <c r="C3351" s="539"/>
    </row>
    <row r="3352" spans="1:3" ht="15">
      <c r="A3352" s="1"/>
      <c r="C3352" s="539"/>
    </row>
    <row r="3353" spans="1:3" ht="15">
      <c r="A3353" s="1"/>
      <c r="C3353" s="539"/>
    </row>
    <row r="3354" spans="1:3" ht="15">
      <c r="A3354" s="1"/>
      <c r="C3354" s="539"/>
    </row>
    <row r="3355" spans="1:3" ht="15">
      <c r="A3355" s="1"/>
      <c r="C3355" s="539"/>
    </row>
    <row r="3356" spans="1:3" ht="15">
      <c r="A3356" s="1"/>
      <c r="C3356" s="539"/>
    </row>
    <row r="3357" spans="1:3" ht="15">
      <c r="A3357" s="1"/>
      <c r="C3357" s="539"/>
    </row>
    <row r="3358" spans="1:3" ht="15">
      <c r="A3358" s="1"/>
      <c r="C3358" s="539"/>
    </row>
    <row r="3359" spans="1:3" ht="15">
      <c r="A3359" s="1"/>
      <c r="C3359" s="539"/>
    </row>
    <row r="3360" spans="1:3" ht="15">
      <c r="A3360" s="1"/>
      <c r="C3360" s="539"/>
    </row>
    <row r="3361" spans="1:3" ht="15">
      <c r="A3361" s="1"/>
      <c r="C3361" s="539"/>
    </row>
    <row r="3362" spans="1:3" ht="15">
      <c r="A3362" s="1"/>
      <c r="C3362" s="539"/>
    </row>
    <row r="3363" spans="1:3" ht="15">
      <c r="A3363" s="1"/>
      <c r="C3363" s="539"/>
    </row>
    <row r="3364" spans="1:3" ht="15">
      <c r="A3364" s="1"/>
      <c r="C3364" s="539"/>
    </row>
    <row r="3365" spans="1:3" ht="15">
      <c r="A3365" s="1"/>
      <c r="C3365" s="539"/>
    </row>
    <row r="3366" spans="1:3" ht="15">
      <c r="A3366" s="1"/>
      <c r="C3366" s="539"/>
    </row>
    <row r="3367" spans="1:3" ht="15">
      <c r="A3367" s="1"/>
      <c r="C3367" s="539"/>
    </row>
    <row r="3368" spans="1:3" ht="15">
      <c r="A3368" s="1"/>
      <c r="C3368" s="539"/>
    </row>
    <row r="3369" spans="1:3" ht="15">
      <c r="A3369" s="1"/>
      <c r="C3369" s="539"/>
    </row>
    <row r="3370" spans="1:3" ht="15">
      <c r="A3370" s="1"/>
      <c r="C3370" s="539"/>
    </row>
    <row r="3371" spans="1:3" ht="15">
      <c r="A3371" s="1"/>
      <c r="C3371" s="539"/>
    </row>
    <row r="3372" spans="1:3" ht="15">
      <c r="A3372" s="1"/>
      <c r="C3372" s="539"/>
    </row>
    <row r="3373" spans="1:3" ht="15">
      <c r="A3373" s="1"/>
      <c r="C3373" s="539"/>
    </row>
    <row r="3374" spans="1:3" ht="15">
      <c r="A3374" s="1"/>
      <c r="C3374" s="539"/>
    </row>
    <row r="3375" spans="1:3" ht="15">
      <c r="A3375" s="1"/>
      <c r="C3375" s="539"/>
    </row>
    <row r="3376" spans="1:3" ht="15">
      <c r="A3376" s="1"/>
      <c r="C3376" s="539"/>
    </row>
    <row r="3377" spans="1:3" ht="15">
      <c r="A3377" s="1"/>
      <c r="C3377" s="539"/>
    </row>
    <row r="3378" spans="1:3" ht="15">
      <c r="A3378" s="1"/>
      <c r="C3378" s="539"/>
    </row>
    <row r="3379" spans="1:3" ht="15">
      <c r="A3379" s="1"/>
      <c r="C3379" s="539"/>
    </row>
    <row r="3380" spans="1:3" ht="15">
      <c r="A3380" s="1"/>
      <c r="C3380" s="539"/>
    </row>
    <row r="3381" spans="1:3" ht="15">
      <c r="A3381" s="1"/>
      <c r="C3381" s="539"/>
    </row>
    <row r="3382" spans="1:3" ht="15">
      <c r="A3382" s="1"/>
      <c r="C3382" s="539"/>
    </row>
    <row r="3383" spans="1:3" ht="15">
      <c r="A3383" s="1"/>
      <c r="C3383" s="539"/>
    </row>
    <row r="3384" spans="1:3" ht="15">
      <c r="A3384" s="1"/>
      <c r="C3384" s="539"/>
    </row>
    <row r="3385" spans="1:3" ht="15">
      <c r="A3385" s="1"/>
      <c r="C3385" s="539"/>
    </row>
    <row r="3386" spans="1:3" ht="15">
      <c r="A3386" s="1"/>
      <c r="C3386" s="539"/>
    </row>
    <row r="3387" spans="1:3" ht="15">
      <c r="A3387" s="1"/>
      <c r="C3387" s="539"/>
    </row>
    <row r="3388" spans="1:3" ht="15">
      <c r="A3388" s="1"/>
      <c r="C3388" s="539"/>
    </row>
    <row r="3389" spans="1:3" ht="15">
      <c r="A3389" s="1"/>
      <c r="C3389" s="539"/>
    </row>
    <row r="3390" spans="1:3" ht="15">
      <c r="A3390" s="1"/>
      <c r="C3390" s="539"/>
    </row>
    <row r="3391" spans="1:3" ht="15">
      <c r="A3391" s="1"/>
      <c r="C3391" s="539"/>
    </row>
    <row r="3392" spans="1:3" ht="15">
      <c r="A3392" s="1"/>
      <c r="C3392" s="539"/>
    </row>
    <row r="3393" spans="1:3" ht="15">
      <c r="A3393" s="1"/>
      <c r="C3393" s="539"/>
    </row>
    <row r="3394" spans="1:3" ht="15">
      <c r="A3394" s="1"/>
      <c r="C3394" s="539"/>
    </row>
    <row r="3395" spans="1:3" ht="15">
      <c r="A3395" s="1"/>
      <c r="C3395" s="539"/>
    </row>
    <row r="3396" spans="1:3" ht="15">
      <c r="A3396" s="1"/>
      <c r="C3396" s="539"/>
    </row>
    <row r="3397" spans="1:3" ht="15">
      <c r="A3397" s="1"/>
      <c r="C3397" s="539"/>
    </row>
    <row r="3398" spans="1:3" ht="15">
      <c r="A3398" s="1"/>
      <c r="C3398" s="539"/>
    </row>
    <row r="3399" spans="1:3" ht="15">
      <c r="A3399" s="1"/>
      <c r="C3399" s="539"/>
    </row>
    <row r="3400" spans="1:3" ht="15">
      <c r="A3400" s="1"/>
      <c r="C3400" s="539"/>
    </row>
    <row r="3401" spans="1:3" ht="15">
      <c r="A3401" s="1"/>
      <c r="C3401" s="539"/>
    </row>
    <row r="3402" spans="1:3" ht="15">
      <c r="A3402" s="1"/>
      <c r="C3402" s="539"/>
    </row>
    <row r="3403" spans="1:3" ht="15">
      <c r="A3403" s="1"/>
      <c r="C3403" s="539"/>
    </row>
    <row r="3404" spans="1:3" ht="15">
      <c r="A3404" s="1"/>
      <c r="C3404" s="539"/>
    </row>
    <row r="3405" spans="1:3" ht="15">
      <c r="A3405" s="1"/>
      <c r="C3405" s="539"/>
    </row>
    <row r="3406" spans="1:3" ht="15">
      <c r="A3406" s="1"/>
      <c r="C3406" s="539"/>
    </row>
    <row r="3407" spans="1:3" ht="15">
      <c r="A3407" s="1"/>
      <c r="C3407" s="539"/>
    </row>
    <row r="3408" spans="1:3" ht="15">
      <c r="A3408" s="1"/>
      <c r="C3408" s="539"/>
    </row>
    <row r="3409" spans="1:3" ht="15">
      <c r="A3409" s="1"/>
      <c r="C3409" s="539"/>
    </row>
    <row r="3410" spans="1:3" ht="15">
      <c r="A3410" s="1"/>
      <c r="C3410" s="539"/>
    </row>
    <row r="3411" spans="1:3" ht="15">
      <c r="A3411" s="1"/>
      <c r="C3411" s="539"/>
    </row>
    <row r="3412" spans="1:3" ht="15">
      <c r="A3412" s="1"/>
      <c r="C3412" s="539"/>
    </row>
    <row r="3413" spans="1:3" ht="15">
      <c r="A3413" s="1"/>
      <c r="C3413" s="539"/>
    </row>
    <row r="3414" spans="1:3" ht="15">
      <c r="A3414" s="1"/>
      <c r="C3414" s="539"/>
    </row>
    <row r="3415" spans="1:3" ht="15">
      <c r="A3415" s="1"/>
      <c r="C3415" s="539"/>
    </row>
    <row r="3416" spans="1:3" ht="15">
      <c r="A3416" s="1"/>
      <c r="C3416" s="539"/>
    </row>
    <row r="3417" spans="1:3" ht="15">
      <c r="A3417" s="1"/>
      <c r="C3417" s="539"/>
    </row>
    <row r="3418" spans="1:3" ht="15">
      <c r="A3418" s="1"/>
      <c r="C3418" s="539"/>
    </row>
    <row r="3419" spans="1:3" ht="15">
      <c r="A3419" s="1"/>
      <c r="C3419" s="539"/>
    </row>
    <row r="3420" spans="1:3" ht="15">
      <c r="A3420" s="1"/>
      <c r="C3420" s="539"/>
    </row>
    <row r="3421" spans="1:3" ht="15">
      <c r="A3421" s="1"/>
      <c r="C3421" s="539"/>
    </row>
    <row r="3422" spans="1:3" ht="15">
      <c r="A3422" s="1"/>
      <c r="C3422" s="539"/>
    </row>
    <row r="3423" spans="1:3" ht="15">
      <c r="A3423" s="1"/>
      <c r="C3423" s="539"/>
    </row>
    <row r="3424" spans="1:3" ht="15">
      <c r="A3424" s="1"/>
      <c r="C3424" s="539"/>
    </row>
    <row r="3425" spans="1:3" ht="15">
      <c r="A3425" s="1"/>
      <c r="C3425" s="539"/>
    </row>
    <row r="3426" spans="1:3" ht="15">
      <c r="A3426" s="1"/>
      <c r="C3426" s="539"/>
    </row>
    <row r="3427" spans="1:3" ht="15">
      <c r="A3427" s="1"/>
      <c r="C3427" s="539"/>
    </row>
    <row r="3428" spans="1:3" ht="15">
      <c r="A3428" s="1"/>
      <c r="C3428" s="539"/>
    </row>
    <row r="3429" spans="1:3" ht="15">
      <c r="A3429" s="1"/>
      <c r="C3429" s="539"/>
    </row>
    <row r="3430" spans="1:3" ht="15">
      <c r="A3430" s="1"/>
      <c r="C3430" s="539"/>
    </row>
    <row r="3431" spans="1:3" ht="15">
      <c r="A3431" s="1"/>
      <c r="C3431" s="539"/>
    </row>
    <row r="3432" spans="1:3" ht="15">
      <c r="A3432" s="1"/>
      <c r="C3432" s="539"/>
    </row>
    <row r="3433" spans="1:3" ht="15">
      <c r="A3433" s="1"/>
      <c r="C3433" s="539"/>
    </row>
    <row r="3434" spans="1:3" ht="15">
      <c r="A3434" s="1"/>
      <c r="C3434" s="539"/>
    </row>
    <row r="3435" spans="1:3" ht="15">
      <c r="A3435" s="1"/>
      <c r="C3435" s="539"/>
    </row>
    <row r="3436" spans="1:3" ht="15">
      <c r="A3436" s="1"/>
      <c r="C3436" s="539"/>
    </row>
    <row r="3437" spans="1:3" ht="15">
      <c r="A3437" s="1"/>
      <c r="C3437" s="539"/>
    </row>
    <row r="3438" spans="1:3" ht="15">
      <c r="A3438" s="1"/>
      <c r="C3438" s="539"/>
    </row>
    <row r="3439" spans="1:3" ht="15">
      <c r="A3439" s="1"/>
      <c r="C3439" s="539"/>
    </row>
    <row r="3440" spans="1:3" ht="15">
      <c r="A3440" s="1"/>
      <c r="C3440" s="539"/>
    </row>
    <row r="3441" spans="1:3" ht="15">
      <c r="A3441" s="1"/>
      <c r="C3441" s="539"/>
    </row>
    <row r="3442" spans="1:3" ht="15">
      <c r="A3442" s="1"/>
      <c r="C3442" s="539"/>
    </row>
    <row r="3443" spans="1:3" ht="15">
      <c r="A3443" s="1"/>
      <c r="C3443" s="539"/>
    </row>
    <row r="3444" spans="1:3" ht="15">
      <c r="A3444" s="1"/>
      <c r="C3444" s="539"/>
    </row>
    <row r="3445" spans="1:3" ht="15">
      <c r="A3445" s="1"/>
      <c r="C3445" s="539"/>
    </row>
    <row r="3446" spans="1:3" ht="15">
      <c r="A3446" s="1"/>
      <c r="C3446" s="539"/>
    </row>
    <row r="3447" spans="1:3" ht="15">
      <c r="A3447" s="1"/>
      <c r="C3447" s="539"/>
    </row>
    <row r="3448" spans="1:3" ht="15">
      <c r="A3448" s="1"/>
      <c r="C3448" s="539"/>
    </row>
    <row r="3449" spans="1:3" ht="15">
      <c r="A3449" s="1"/>
      <c r="C3449" s="539"/>
    </row>
    <row r="3450" spans="1:3" ht="15">
      <c r="A3450" s="1"/>
      <c r="C3450" s="539"/>
    </row>
    <row r="3451" spans="1:3" ht="15">
      <c r="A3451" s="1"/>
      <c r="C3451" s="539"/>
    </row>
    <row r="3452" spans="1:3" ht="15">
      <c r="A3452" s="1"/>
      <c r="C3452" s="539"/>
    </row>
    <row r="3453" spans="1:3" ht="15">
      <c r="A3453" s="1"/>
      <c r="C3453" s="539"/>
    </row>
    <row r="3454" spans="1:3" ht="15">
      <c r="A3454" s="1"/>
      <c r="C3454" s="539"/>
    </row>
    <row r="3455" spans="1:3" ht="15">
      <c r="A3455" s="1"/>
      <c r="C3455" s="539"/>
    </row>
    <row r="3456" spans="1:3" ht="15">
      <c r="A3456" s="1"/>
      <c r="C3456" s="539"/>
    </row>
    <row r="3457" spans="1:3" ht="15">
      <c r="A3457" s="1"/>
      <c r="C3457" s="539"/>
    </row>
    <row r="3458" spans="1:3" ht="15">
      <c r="A3458" s="1"/>
      <c r="C3458" s="539"/>
    </row>
    <row r="3459" spans="1:3" ht="15">
      <c r="A3459" s="1"/>
      <c r="C3459" s="539"/>
    </row>
    <row r="3460" spans="1:3" ht="15">
      <c r="A3460" s="1"/>
      <c r="C3460" s="539"/>
    </row>
    <row r="3461" spans="1:3" ht="15">
      <c r="A3461" s="1"/>
      <c r="C3461" s="539"/>
    </row>
    <row r="3462" spans="1:3" ht="15">
      <c r="A3462" s="1"/>
      <c r="C3462" s="539"/>
    </row>
    <row r="3463" spans="1:3" ht="15">
      <c r="A3463" s="1"/>
      <c r="C3463" s="539"/>
    </row>
    <row r="3464" spans="1:3" ht="15">
      <c r="A3464" s="1"/>
      <c r="C3464" s="539"/>
    </row>
    <row r="3465" spans="1:3" ht="15">
      <c r="A3465" s="1"/>
      <c r="C3465" s="539"/>
    </row>
    <row r="3466" spans="1:3" ht="15">
      <c r="A3466" s="1"/>
      <c r="C3466" s="539"/>
    </row>
    <row r="3467" spans="1:3" ht="15">
      <c r="A3467" s="1"/>
      <c r="C3467" s="539"/>
    </row>
    <row r="3468" spans="1:3" ht="15">
      <c r="A3468" s="1"/>
      <c r="C3468" s="539"/>
    </row>
    <row r="3469" spans="1:3" ht="15">
      <c r="A3469" s="1"/>
      <c r="C3469" s="539"/>
    </row>
    <row r="3470" spans="1:3" ht="15">
      <c r="A3470" s="1"/>
      <c r="C3470" s="539"/>
    </row>
    <row r="3471" spans="1:3" ht="15">
      <c r="A3471" s="1"/>
      <c r="C3471" s="539"/>
    </row>
    <row r="3472" spans="1:3" ht="15">
      <c r="A3472" s="1"/>
      <c r="C3472" s="539"/>
    </row>
    <row r="3473" spans="1:3" ht="15">
      <c r="A3473" s="1"/>
      <c r="C3473" s="539"/>
    </row>
    <row r="3474" spans="1:3" ht="15">
      <c r="A3474" s="1"/>
      <c r="C3474" s="539"/>
    </row>
    <row r="3475" spans="1:3" ht="15">
      <c r="A3475" s="1"/>
      <c r="C3475" s="539"/>
    </row>
    <row r="3476" spans="1:3" ht="15">
      <c r="A3476" s="1"/>
      <c r="C3476" s="539"/>
    </row>
    <row r="3477" spans="1:3" ht="15">
      <c r="A3477" s="1"/>
      <c r="C3477" s="539"/>
    </row>
    <row r="3478" spans="1:3" ht="15">
      <c r="A3478" s="1"/>
      <c r="C3478" s="539"/>
    </row>
    <row r="3479" spans="1:3" ht="15">
      <c r="A3479" s="1"/>
      <c r="C3479" s="539"/>
    </row>
    <row r="3480" spans="1:3" ht="15">
      <c r="A3480" s="1"/>
      <c r="C3480" s="539"/>
    </row>
    <row r="3481" spans="1:3" ht="15">
      <c r="A3481" s="1"/>
      <c r="C3481" s="539"/>
    </row>
    <row r="3482" spans="1:3" ht="15">
      <c r="A3482" s="1"/>
      <c r="C3482" s="539"/>
    </row>
    <row r="3483" spans="1:3" ht="15">
      <c r="A3483" s="1"/>
      <c r="C3483" s="539"/>
    </row>
    <row r="3484" spans="1:3" ht="15">
      <c r="A3484" s="1"/>
      <c r="C3484" s="539"/>
    </row>
    <row r="3485" spans="1:3" ht="15">
      <c r="A3485" s="1"/>
      <c r="C3485" s="539"/>
    </row>
    <row r="3486" spans="1:3" ht="15">
      <c r="A3486" s="1"/>
      <c r="C3486" s="539"/>
    </row>
    <row r="3487" spans="1:3" ht="15">
      <c r="A3487" s="1"/>
      <c r="C3487" s="539"/>
    </row>
    <row r="3488" spans="1:3" ht="15">
      <c r="A3488" s="1"/>
      <c r="C3488" s="539"/>
    </row>
    <row r="3489" spans="1:3" ht="15">
      <c r="A3489" s="1"/>
      <c r="C3489" s="539"/>
    </row>
    <row r="3490" spans="1:3" ht="15">
      <c r="A3490" s="1"/>
      <c r="C3490" s="539"/>
    </row>
    <row r="3491" spans="1:3" ht="15">
      <c r="A3491" s="1"/>
      <c r="C3491" s="539"/>
    </row>
    <row r="3492" spans="1:3" ht="15">
      <c r="A3492" s="1"/>
      <c r="C3492" s="539"/>
    </row>
    <row r="3493" spans="1:3" ht="15">
      <c r="A3493" s="1"/>
      <c r="C3493" s="539"/>
    </row>
    <row r="3494" spans="1:3" ht="15">
      <c r="A3494" s="1"/>
      <c r="C3494" s="539"/>
    </row>
    <row r="3495" spans="1:3" ht="15">
      <c r="A3495" s="1"/>
      <c r="C3495" s="539"/>
    </row>
    <row r="3496" spans="1:3" ht="15">
      <c r="A3496" s="1"/>
      <c r="C3496" s="539"/>
    </row>
    <row r="3497" spans="1:3" ht="15">
      <c r="A3497" s="1"/>
      <c r="C3497" s="539"/>
    </row>
    <row r="3498" spans="1:3" ht="15">
      <c r="A3498" s="1"/>
      <c r="C3498" s="539"/>
    </row>
    <row r="3499" spans="1:3" ht="15">
      <c r="A3499" s="1"/>
      <c r="C3499" s="539"/>
    </row>
    <row r="3500" spans="1:3" ht="15">
      <c r="A3500" s="1"/>
      <c r="C3500" s="539"/>
    </row>
    <row r="3501" spans="1:3" ht="15">
      <c r="A3501" s="1"/>
      <c r="C3501" s="539"/>
    </row>
    <row r="3502" spans="1:3" ht="15">
      <c r="A3502" s="1"/>
      <c r="C3502" s="539"/>
    </row>
    <row r="3503" spans="1:3" ht="15">
      <c r="A3503" s="1"/>
      <c r="C3503" s="539"/>
    </row>
    <row r="3504" spans="1:3" ht="15">
      <c r="A3504" s="1"/>
      <c r="C3504" s="539"/>
    </row>
    <row r="3505" spans="1:3" ht="15">
      <c r="A3505" s="1"/>
      <c r="C3505" s="539"/>
    </row>
    <row r="3506" spans="1:3" ht="15">
      <c r="A3506" s="1"/>
      <c r="C3506" s="539"/>
    </row>
    <row r="3507" spans="1:3" ht="15">
      <c r="A3507" s="1"/>
      <c r="C3507" s="539"/>
    </row>
    <row r="3508" spans="1:3" ht="15">
      <c r="A3508" s="1"/>
      <c r="C3508" s="539"/>
    </row>
    <row r="3509" spans="1:3" ht="15">
      <c r="A3509" s="1"/>
      <c r="C3509" s="539"/>
    </row>
    <row r="3510" spans="1:3" ht="15">
      <c r="A3510" s="1"/>
      <c r="C3510" s="539"/>
    </row>
    <row r="3511" spans="1:3" ht="15">
      <c r="A3511" s="1"/>
      <c r="C3511" s="539"/>
    </row>
    <row r="3512" spans="1:3" ht="15">
      <c r="A3512" s="1"/>
      <c r="C3512" s="539"/>
    </row>
    <row r="3513" spans="1:3" ht="15">
      <c r="A3513" s="1"/>
      <c r="C3513" s="539"/>
    </row>
    <row r="3514" spans="1:3" ht="15">
      <c r="A3514" s="1"/>
      <c r="C3514" s="539"/>
    </row>
    <row r="3515" spans="1:3" ht="15">
      <c r="A3515" s="1"/>
      <c r="C3515" s="539"/>
    </row>
    <row r="3516" spans="1:3" ht="15">
      <c r="A3516" s="1"/>
      <c r="C3516" s="539"/>
    </row>
    <row r="3517" spans="1:3" ht="15">
      <c r="A3517" s="1"/>
      <c r="C3517" s="539"/>
    </row>
    <row r="3518" spans="1:3" ht="15">
      <c r="A3518" s="1"/>
      <c r="C3518" s="539"/>
    </row>
    <row r="3519" spans="1:3" ht="15">
      <c r="A3519" s="1"/>
      <c r="C3519" s="539"/>
    </row>
    <row r="3520" spans="1:3" ht="15">
      <c r="A3520" s="1"/>
      <c r="C3520" s="539"/>
    </row>
    <row r="3521" spans="1:3" ht="15">
      <c r="A3521" s="1"/>
      <c r="C3521" s="539"/>
    </row>
    <row r="3522" spans="1:3" ht="15">
      <c r="A3522" s="1"/>
      <c r="C3522" s="539"/>
    </row>
    <row r="3523" spans="1:3" ht="15">
      <c r="A3523" s="1"/>
      <c r="C3523" s="539"/>
    </row>
    <row r="3524" spans="1:3" ht="15">
      <c r="A3524" s="1"/>
      <c r="C3524" s="539"/>
    </row>
    <row r="3525" spans="1:3" ht="15">
      <c r="A3525" s="1"/>
      <c r="C3525" s="539"/>
    </row>
    <row r="3526" spans="1:3" ht="15">
      <c r="A3526" s="1"/>
      <c r="C3526" s="539"/>
    </row>
    <row r="3527" spans="1:3" ht="15">
      <c r="A3527" s="1"/>
      <c r="C3527" s="539"/>
    </row>
    <row r="3528" spans="1:3" ht="15">
      <c r="A3528" s="1"/>
      <c r="C3528" s="539"/>
    </row>
    <row r="3529" spans="1:3" ht="15">
      <c r="A3529" s="1"/>
      <c r="C3529" s="539"/>
    </row>
    <row r="3530" spans="1:3" ht="15">
      <c r="A3530" s="1"/>
      <c r="C3530" s="539"/>
    </row>
    <row r="3531" spans="1:3" ht="15">
      <c r="A3531" s="1"/>
      <c r="C3531" s="539"/>
    </row>
    <row r="3532" spans="1:3" ht="15">
      <c r="A3532" s="1"/>
      <c r="C3532" s="539"/>
    </row>
    <row r="3533" spans="1:3" ht="15">
      <c r="A3533" s="1"/>
      <c r="C3533" s="539"/>
    </row>
    <row r="3534" spans="1:3" ht="15">
      <c r="A3534" s="1"/>
      <c r="C3534" s="539"/>
    </row>
    <row r="3535" spans="1:3" ht="15">
      <c r="A3535" s="1"/>
      <c r="C3535" s="539"/>
    </row>
    <row r="3536" spans="1:3" ht="15">
      <c r="A3536" s="1"/>
      <c r="C3536" s="539"/>
    </row>
    <row r="3537" spans="1:3" ht="15">
      <c r="A3537" s="1"/>
      <c r="C3537" s="539"/>
    </row>
    <row r="3538" spans="1:3" ht="15">
      <c r="A3538" s="1"/>
      <c r="C3538" s="539"/>
    </row>
    <row r="3539" spans="1:3" ht="15">
      <c r="A3539" s="1"/>
      <c r="C3539" s="539"/>
    </row>
    <row r="3540" spans="1:3" ht="15">
      <c r="A3540" s="1"/>
      <c r="C3540" s="539"/>
    </row>
    <row r="3541" spans="1:3" ht="15">
      <c r="A3541" s="1"/>
      <c r="C3541" s="539"/>
    </row>
    <row r="3542" spans="1:3" ht="15">
      <c r="A3542" s="1"/>
      <c r="C3542" s="539"/>
    </row>
    <row r="3543" spans="1:3" ht="15">
      <c r="A3543" s="1"/>
      <c r="C3543" s="539"/>
    </row>
    <row r="3544" spans="1:3" ht="15">
      <c r="A3544" s="1"/>
      <c r="C3544" s="539"/>
    </row>
    <row r="3545" spans="1:3" ht="15">
      <c r="A3545" s="1"/>
      <c r="C3545" s="539"/>
    </row>
    <row r="3546" spans="1:3" ht="15">
      <c r="A3546" s="1"/>
      <c r="C3546" s="539"/>
    </row>
    <row r="3547" spans="1:3" ht="15">
      <c r="A3547" s="1"/>
      <c r="C3547" s="539"/>
    </row>
    <row r="3548" spans="1:3" ht="15">
      <c r="A3548" s="1"/>
      <c r="C3548" s="539"/>
    </row>
    <row r="3549" spans="1:3" ht="15">
      <c r="A3549" s="1"/>
      <c r="C3549" s="539"/>
    </row>
    <row r="3550" spans="1:3" ht="15">
      <c r="A3550" s="1"/>
      <c r="C3550" s="539"/>
    </row>
    <row r="3551" spans="1:3" ht="15">
      <c r="A3551" s="1"/>
      <c r="C3551" s="539"/>
    </row>
    <row r="3552" spans="1:3" ht="15">
      <c r="A3552" s="1"/>
      <c r="C3552" s="539"/>
    </row>
    <row r="3553" spans="1:3" ht="15">
      <c r="A3553" s="1"/>
      <c r="C3553" s="539"/>
    </row>
    <row r="3554" spans="1:3" ht="15">
      <c r="A3554" s="1"/>
      <c r="C3554" s="539"/>
    </row>
    <row r="3555" spans="1:3" ht="15">
      <c r="A3555" s="1"/>
      <c r="C3555" s="539"/>
    </row>
    <row r="3556" spans="1:3" ht="15">
      <c r="A3556" s="1"/>
      <c r="C3556" s="539"/>
    </row>
    <row r="3557" spans="1:3" ht="15">
      <c r="A3557" s="1"/>
      <c r="C3557" s="539"/>
    </row>
    <row r="3558" spans="1:3" ht="15">
      <c r="A3558" s="1"/>
      <c r="C3558" s="539"/>
    </row>
    <row r="3559" spans="1:3" ht="15">
      <c r="A3559" s="1"/>
      <c r="C3559" s="539"/>
    </row>
    <row r="3560" spans="1:3" ht="15">
      <c r="A3560" s="1"/>
      <c r="C3560" s="539"/>
    </row>
    <row r="3561" spans="1:3" ht="15">
      <c r="A3561" s="1"/>
      <c r="C3561" s="539"/>
    </row>
    <row r="3562" spans="1:3" ht="15">
      <c r="A3562" s="1"/>
      <c r="C3562" s="539"/>
    </row>
    <row r="3563" spans="1:3" ht="15">
      <c r="A3563" s="1"/>
      <c r="C3563" s="539"/>
    </row>
    <row r="3564" spans="1:3" ht="15">
      <c r="A3564" s="1"/>
      <c r="C3564" s="539"/>
    </row>
    <row r="3565" spans="1:3" ht="15">
      <c r="A3565" s="1"/>
      <c r="C3565" s="539"/>
    </row>
    <row r="3566" spans="1:3" ht="15">
      <c r="A3566" s="1"/>
      <c r="C3566" s="539"/>
    </row>
    <row r="3567" spans="1:3" ht="15">
      <c r="A3567" s="1"/>
      <c r="C3567" s="539"/>
    </row>
    <row r="3568" spans="1:3" ht="15">
      <c r="A3568" s="1"/>
      <c r="C3568" s="539"/>
    </row>
    <row r="3569" spans="1:3" ht="15">
      <c r="A3569" s="1"/>
      <c r="C3569" s="539"/>
    </row>
    <row r="3570" spans="1:3" ht="15">
      <c r="A3570" s="1"/>
      <c r="C3570" s="539"/>
    </row>
    <row r="3571" spans="1:3" ht="15">
      <c r="A3571" s="1"/>
      <c r="C3571" s="539"/>
    </row>
    <row r="3572" spans="1:3" ht="15">
      <c r="A3572" s="1"/>
      <c r="C3572" s="539"/>
    </row>
    <row r="3573" spans="1:3" ht="15">
      <c r="A3573" s="1"/>
      <c r="C3573" s="539"/>
    </row>
    <row r="3574" spans="1:3" ht="15">
      <c r="A3574" s="1"/>
      <c r="C3574" s="539"/>
    </row>
    <row r="3575" spans="1:3" ht="15">
      <c r="A3575" s="1"/>
      <c r="C3575" s="539"/>
    </row>
    <row r="3576" spans="1:3" ht="15">
      <c r="A3576" s="1"/>
      <c r="C3576" s="539"/>
    </row>
    <row r="3577" spans="1:3" ht="15">
      <c r="A3577" s="1"/>
      <c r="C3577" s="539"/>
    </row>
    <row r="3578" spans="1:3" ht="15">
      <c r="A3578" s="1"/>
      <c r="C3578" s="539"/>
    </row>
    <row r="3579" spans="1:3" ht="15">
      <c r="A3579" s="1"/>
      <c r="C3579" s="539"/>
    </row>
    <row r="3580" spans="1:3" ht="15">
      <c r="A3580" s="1"/>
      <c r="C3580" s="539"/>
    </row>
    <row r="3581" spans="1:3" ht="15">
      <c r="A3581" s="1"/>
      <c r="C3581" s="539"/>
    </row>
    <row r="3582" spans="1:3" ht="15">
      <c r="A3582" s="1"/>
      <c r="C3582" s="539"/>
    </row>
    <row r="3583" spans="1:3" ht="15">
      <c r="A3583" s="1"/>
      <c r="C3583" s="539"/>
    </row>
    <row r="3584" spans="1:3" ht="15">
      <c r="A3584" s="1"/>
      <c r="C3584" s="539"/>
    </row>
    <row r="3585" spans="1:3" ht="15">
      <c r="A3585" s="1"/>
      <c r="C3585" s="539"/>
    </row>
    <row r="3586" spans="1:3" ht="15">
      <c r="A3586" s="1"/>
      <c r="C3586" s="539"/>
    </row>
    <row r="3587" spans="1:3" ht="15">
      <c r="A3587" s="1"/>
      <c r="C3587" s="539"/>
    </row>
    <row r="3588" spans="1:3" ht="15">
      <c r="A3588" s="1"/>
      <c r="C3588" s="539"/>
    </row>
    <row r="3589" spans="1:3" ht="15">
      <c r="A3589" s="1"/>
      <c r="C3589" s="539"/>
    </row>
    <row r="3590" spans="1:3" ht="15">
      <c r="A3590" s="1"/>
      <c r="C3590" s="539"/>
    </row>
    <row r="3591" spans="1:3" ht="15">
      <c r="A3591" s="1"/>
      <c r="C3591" s="539"/>
    </row>
    <row r="3592" spans="1:3" ht="15">
      <c r="A3592" s="1"/>
      <c r="C3592" s="539"/>
    </row>
    <row r="3593" spans="1:3" ht="15">
      <c r="A3593" s="1"/>
      <c r="C3593" s="539"/>
    </row>
    <row r="3594" spans="1:3" ht="15">
      <c r="A3594" s="1"/>
      <c r="C3594" s="539"/>
    </row>
    <row r="3595" spans="1:3" ht="15">
      <c r="A3595" s="1"/>
      <c r="C3595" s="539"/>
    </row>
    <row r="3596" spans="1:3" ht="15">
      <c r="A3596" s="1"/>
      <c r="C3596" s="539"/>
    </row>
    <row r="3597" spans="1:3" ht="15">
      <c r="A3597" s="1"/>
      <c r="C3597" s="539"/>
    </row>
    <row r="3598" spans="1:3" ht="15">
      <c r="A3598" s="1"/>
      <c r="C3598" s="539"/>
    </row>
    <row r="3599" spans="1:3" ht="15">
      <c r="A3599" s="1"/>
      <c r="C3599" s="539"/>
    </row>
    <row r="3600" spans="1:3" ht="15">
      <c r="A3600" s="1"/>
      <c r="C3600" s="539"/>
    </row>
    <row r="3601" spans="1:3" ht="15">
      <c r="A3601" s="1"/>
      <c r="C3601" s="539"/>
    </row>
    <row r="3602" spans="1:3" ht="15">
      <c r="A3602" s="1"/>
      <c r="C3602" s="539"/>
    </row>
    <row r="3603" spans="1:3" ht="15">
      <c r="A3603" s="1"/>
      <c r="C3603" s="539"/>
    </row>
    <row r="3604" spans="1:3" ht="15">
      <c r="A3604" s="1"/>
      <c r="C3604" s="539"/>
    </row>
    <row r="3605" spans="1:3" ht="15">
      <c r="A3605" s="1"/>
      <c r="C3605" s="539"/>
    </row>
    <row r="3606" spans="1:3" ht="15">
      <c r="A3606" s="1"/>
      <c r="C3606" s="539"/>
    </row>
    <row r="3607" spans="1:3" ht="15">
      <c r="A3607" s="1"/>
      <c r="C3607" s="539"/>
    </row>
    <row r="3608" spans="1:3" ht="15">
      <c r="A3608" s="1"/>
      <c r="C3608" s="539"/>
    </row>
    <row r="3609" spans="1:3" ht="15">
      <c r="A3609" s="1"/>
      <c r="C3609" s="539"/>
    </row>
    <row r="3610" spans="1:3" ht="15">
      <c r="A3610" s="1"/>
      <c r="C3610" s="539"/>
    </row>
    <row r="3611" spans="1:3" ht="15">
      <c r="A3611" s="1"/>
      <c r="C3611" s="539"/>
    </row>
    <row r="3612" spans="1:3" ht="15">
      <c r="A3612" s="1"/>
      <c r="C3612" s="539"/>
    </row>
    <row r="3613" spans="1:3" ht="15">
      <c r="A3613" s="1"/>
      <c r="C3613" s="539"/>
    </row>
    <row r="3614" spans="1:3" ht="15">
      <c r="A3614" s="1"/>
      <c r="C3614" s="539"/>
    </row>
    <row r="3615" spans="1:3" ht="15">
      <c r="A3615" s="1"/>
      <c r="C3615" s="539"/>
    </row>
    <row r="3616" spans="1:3" ht="15">
      <c r="A3616" s="1"/>
      <c r="C3616" s="539"/>
    </row>
    <row r="3617" spans="1:3" ht="15">
      <c r="A3617" s="1"/>
      <c r="C3617" s="539"/>
    </row>
    <row r="3618" spans="1:3" ht="15">
      <c r="A3618" s="1"/>
      <c r="C3618" s="539"/>
    </row>
    <row r="3619" spans="1:3" ht="15">
      <c r="A3619" s="1"/>
      <c r="C3619" s="539"/>
    </row>
    <row r="3620" spans="1:3" ht="15">
      <c r="A3620" s="1"/>
      <c r="C3620" s="539"/>
    </row>
    <row r="3621" spans="1:3" ht="15">
      <c r="A3621" s="1"/>
      <c r="C3621" s="539"/>
    </row>
    <row r="3622" spans="1:3" ht="15">
      <c r="A3622" s="1"/>
      <c r="C3622" s="539"/>
    </row>
    <row r="3623" spans="1:3" ht="15">
      <c r="A3623" s="1"/>
      <c r="C3623" s="539"/>
    </row>
    <row r="3624" spans="1:3" ht="15">
      <c r="A3624" s="1"/>
      <c r="C3624" s="539"/>
    </row>
    <row r="3625" spans="1:3" ht="15">
      <c r="A3625" s="1"/>
      <c r="C3625" s="539"/>
    </row>
    <row r="3626" spans="1:3" ht="15">
      <c r="A3626" s="1"/>
      <c r="C3626" s="539"/>
    </row>
    <row r="3627" spans="1:3" ht="15">
      <c r="A3627" s="1"/>
      <c r="C3627" s="539"/>
    </row>
    <row r="3628" spans="1:3" ht="15">
      <c r="A3628" s="1"/>
      <c r="C3628" s="539"/>
    </row>
    <row r="3629" spans="1:3" ht="15">
      <c r="A3629" s="1"/>
      <c r="C3629" s="539"/>
    </row>
    <row r="3630" spans="1:3" ht="15">
      <c r="A3630" s="1"/>
      <c r="C3630" s="539"/>
    </row>
    <row r="3631" spans="1:3" ht="15">
      <c r="A3631" s="1"/>
      <c r="C3631" s="539"/>
    </row>
    <row r="3632" spans="1:3" ht="15">
      <c r="A3632" s="1"/>
      <c r="C3632" s="539"/>
    </row>
    <row r="3633" spans="1:3" ht="15">
      <c r="A3633" s="1"/>
      <c r="C3633" s="539"/>
    </row>
    <row r="3634" spans="1:3" ht="15">
      <c r="A3634" s="1"/>
      <c r="C3634" s="539"/>
    </row>
    <row r="3635" spans="1:3" ht="15">
      <c r="A3635" s="1"/>
      <c r="C3635" s="539"/>
    </row>
    <row r="3636" spans="1:3" ht="15">
      <c r="A3636" s="1"/>
      <c r="C3636" s="539"/>
    </row>
    <row r="3637" spans="1:3" ht="15">
      <c r="A3637" s="1"/>
      <c r="C3637" s="539"/>
    </row>
    <row r="3638" spans="1:3" ht="15">
      <c r="A3638" s="1"/>
      <c r="C3638" s="539"/>
    </row>
    <row r="3639" spans="1:3" ht="15">
      <c r="A3639" s="1"/>
      <c r="C3639" s="539"/>
    </row>
    <row r="3640" spans="1:3" ht="15">
      <c r="A3640" s="1"/>
      <c r="C3640" s="539"/>
    </row>
    <row r="3641" spans="1:3" ht="15">
      <c r="A3641" s="1"/>
      <c r="C3641" s="539"/>
    </row>
    <row r="3642" spans="1:3" ht="15">
      <c r="A3642" s="1"/>
      <c r="C3642" s="539"/>
    </row>
    <row r="3643" spans="1:3" ht="15">
      <c r="A3643" s="1"/>
      <c r="C3643" s="539"/>
    </row>
    <row r="3644" spans="1:3" ht="15">
      <c r="A3644" s="1"/>
      <c r="C3644" s="539"/>
    </row>
    <row r="3645" spans="1:3" ht="15">
      <c r="A3645" s="1"/>
      <c r="C3645" s="539"/>
    </row>
    <row r="3646" spans="1:3" ht="15">
      <c r="A3646" s="1"/>
      <c r="C3646" s="539"/>
    </row>
    <row r="3647" spans="1:3" ht="15">
      <c r="A3647" s="1"/>
      <c r="C3647" s="539"/>
    </row>
    <row r="3648" spans="1:3" ht="15">
      <c r="A3648" s="1"/>
      <c r="C3648" s="539"/>
    </row>
    <row r="3649" spans="1:3" ht="15">
      <c r="A3649" s="1"/>
      <c r="C3649" s="539"/>
    </row>
    <row r="3650" spans="1:3" ht="15">
      <c r="A3650" s="1"/>
      <c r="C3650" s="539"/>
    </row>
    <row r="3651" spans="1:3" ht="15">
      <c r="A3651" s="1"/>
      <c r="C3651" s="539"/>
    </row>
    <row r="3652" spans="1:3" ht="15">
      <c r="A3652" s="1"/>
      <c r="C3652" s="539"/>
    </row>
    <row r="3653" spans="1:3" ht="15">
      <c r="A3653" s="1"/>
      <c r="C3653" s="539"/>
    </row>
    <row r="3654" spans="1:3" ht="15">
      <c r="A3654" s="1"/>
      <c r="C3654" s="539"/>
    </row>
    <row r="3655" spans="1:3" ht="15">
      <c r="A3655" s="1"/>
      <c r="C3655" s="539"/>
    </row>
    <row r="3656" spans="1:3" ht="15">
      <c r="A3656" s="1"/>
      <c r="C3656" s="539"/>
    </row>
    <row r="3657" spans="1:3" ht="15">
      <c r="A3657" s="1"/>
      <c r="C3657" s="539"/>
    </row>
    <row r="3658" spans="1:3" ht="15">
      <c r="A3658" s="1"/>
      <c r="C3658" s="539"/>
    </row>
    <row r="3659" spans="1:3" ht="15">
      <c r="A3659" s="1"/>
      <c r="C3659" s="539"/>
    </row>
    <row r="3660" spans="1:3" ht="15">
      <c r="A3660" s="1"/>
      <c r="C3660" s="539"/>
    </row>
    <row r="3661" spans="1:3" ht="15">
      <c r="A3661" s="1"/>
      <c r="C3661" s="539"/>
    </row>
    <row r="3662" spans="1:3" ht="15">
      <c r="A3662" s="1"/>
      <c r="C3662" s="539"/>
    </row>
    <row r="3663" spans="1:3" ht="15">
      <c r="A3663" s="1"/>
      <c r="C3663" s="539"/>
    </row>
    <row r="3664" spans="1:3" ht="15">
      <c r="A3664" s="1"/>
      <c r="C3664" s="539"/>
    </row>
    <row r="3665" spans="1:3" ht="15">
      <c r="A3665" s="1"/>
      <c r="C3665" s="539"/>
    </row>
    <row r="3666" spans="1:3" ht="15">
      <c r="A3666" s="1"/>
      <c r="C3666" s="539"/>
    </row>
    <row r="3667" spans="1:3" ht="15">
      <c r="A3667" s="1"/>
      <c r="C3667" s="539"/>
    </row>
    <row r="3668" spans="1:3" ht="15">
      <c r="A3668" s="1"/>
      <c r="C3668" s="539"/>
    </row>
    <row r="3669" spans="1:3" ht="15">
      <c r="A3669" s="1"/>
      <c r="C3669" s="539"/>
    </row>
    <row r="3670" spans="1:3" ht="15">
      <c r="A3670" s="1"/>
      <c r="C3670" s="539"/>
    </row>
    <row r="3671" spans="1:3" ht="15">
      <c r="A3671" s="1"/>
      <c r="C3671" s="539"/>
    </row>
    <row r="3672" spans="1:3" ht="15">
      <c r="A3672" s="1"/>
      <c r="C3672" s="539"/>
    </row>
    <row r="3673" spans="1:3" ht="15">
      <c r="A3673" s="1"/>
      <c r="C3673" s="539"/>
    </row>
    <row r="3674" spans="1:3" ht="15">
      <c r="A3674" s="1"/>
      <c r="C3674" s="539"/>
    </row>
    <row r="3675" spans="1:3" ht="15">
      <c r="A3675" s="1"/>
      <c r="C3675" s="539"/>
    </row>
    <row r="3676" spans="1:3" ht="15">
      <c r="A3676" s="1"/>
      <c r="C3676" s="539"/>
    </row>
    <row r="3677" spans="1:3" ht="15">
      <c r="A3677" s="1"/>
      <c r="C3677" s="539"/>
    </row>
    <row r="3678" spans="1:3" ht="15">
      <c r="A3678" s="1"/>
      <c r="C3678" s="539"/>
    </row>
    <row r="3679" spans="1:3" ht="15">
      <c r="A3679" s="1"/>
      <c r="C3679" s="539"/>
    </row>
    <row r="3680" spans="1:3" ht="15">
      <c r="A3680" s="1"/>
      <c r="C3680" s="539"/>
    </row>
    <row r="3681" spans="1:3" ht="15">
      <c r="A3681" s="1"/>
      <c r="C3681" s="539"/>
    </row>
    <row r="3682" spans="1:3" ht="15">
      <c r="A3682" s="1"/>
      <c r="C3682" s="539"/>
    </row>
    <row r="3683" spans="1:3" ht="15">
      <c r="A3683" s="1"/>
      <c r="C3683" s="539"/>
    </row>
    <row r="3684" spans="1:3" ht="15">
      <c r="A3684" s="1"/>
      <c r="C3684" s="539"/>
    </row>
    <row r="3685" spans="1:3" ht="15">
      <c r="A3685" s="1"/>
      <c r="C3685" s="539"/>
    </row>
    <row r="3686" spans="1:3" ht="15">
      <c r="A3686" s="1"/>
      <c r="C3686" s="539"/>
    </row>
    <row r="3687" spans="1:3" ht="15">
      <c r="A3687" s="1"/>
      <c r="C3687" s="539"/>
    </row>
    <row r="3688" spans="1:3" ht="15">
      <c r="A3688" s="1"/>
      <c r="C3688" s="539"/>
    </row>
    <row r="3689" spans="1:3" ht="15">
      <c r="A3689" s="1"/>
      <c r="C3689" s="539"/>
    </row>
    <row r="3690" spans="1:3" ht="15">
      <c r="A3690" s="1"/>
      <c r="C3690" s="539"/>
    </row>
    <row r="3691" spans="1:3" ht="15">
      <c r="A3691" s="1"/>
      <c r="C3691" s="539"/>
    </row>
    <row r="3692" spans="1:3" ht="15">
      <c r="A3692" s="1"/>
      <c r="C3692" s="539"/>
    </row>
    <row r="3693" spans="1:3" ht="15">
      <c r="A3693" s="1"/>
      <c r="C3693" s="539"/>
    </row>
    <row r="3694" spans="1:3" ht="15">
      <c r="A3694" s="1"/>
      <c r="C3694" s="539"/>
    </row>
    <row r="3695" spans="1:3" ht="15">
      <c r="A3695" s="1"/>
      <c r="C3695" s="539"/>
    </row>
    <row r="3696" spans="1:3" ht="15">
      <c r="A3696" s="1"/>
      <c r="C3696" s="539"/>
    </row>
    <row r="3697" spans="1:3" ht="15">
      <c r="A3697" s="1"/>
      <c r="C3697" s="539"/>
    </row>
    <row r="3698" spans="1:3" ht="15">
      <c r="A3698" s="1"/>
      <c r="C3698" s="539"/>
    </row>
    <row r="3699" spans="1:3" ht="15">
      <c r="A3699" s="1"/>
      <c r="C3699" s="539"/>
    </row>
    <row r="3700" spans="1:3" ht="15">
      <c r="A3700" s="1"/>
      <c r="C3700" s="539"/>
    </row>
    <row r="3701" spans="1:3" ht="15">
      <c r="A3701" s="1"/>
      <c r="C3701" s="539"/>
    </row>
    <row r="3702" spans="1:3" ht="15">
      <c r="A3702" s="1"/>
      <c r="C3702" s="539"/>
    </row>
    <row r="3703" spans="1:3" ht="15">
      <c r="A3703" s="1"/>
      <c r="C3703" s="539"/>
    </row>
    <row r="3704" spans="1:3" ht="15">
      <c r="A3704" s="1"/>
      <c r="C3704" s="539"/>
    </row>
    <row r="3705" spans="1:3" ht="15">
      <c r="A3705" s="1"/>
      <c r="C3705" s="539"/>
    </row>
    <row r="3706" spans="1:3" ht="15">
      <c r="A3706" s="1"/>
      <c r="C3706" s="539"/>
    </row>
    <row r="3707" spans="1:3" ht="15">
      <c r="A3707" s="1"/>
      <c r="C3707" s="539"/>
    </row>
    <row r="3708" spans="1:3" ht="15">
      <c r="A3708" s="1"/>
      <c r="C3708" s="539"/>
    </row>
    <row r="3709" spans="1:3" ht="15">
      <c r="A3709" s="1"/>
      <c r="C3709" s="539"/>
    </row>
    <row r="3710" spans="1:3" ht="15">
      <c r="A3710" s="1"/>
      <c r="C3710" s="539"/>
    </row>
    <row r="3711" spans="1:3" ht="15">
      <c r="A3711" s="1"/>
      <c r="C3711" s="539"/>
    </row>
    <row r="3712" spans="1:3" ht="15">
      <c r="A3712" s="1"/>
      <c r="C3712" s="539"/>
    </row>
    <row r="3713" spans="1:3" ht="15">
      <c r="A3713" s="1"/>
      <c r="C3713" s="539"/>
    </row>
    <row r="3714" spans="1:3" ht="15">
      <c r="A3714" s="1"/>
      <c r="C3714" s="539"/>
    </row>
    <row r="3715" spans="1:3" ht="15">
      <c r="A3715" s="1"/>
      <c r="C3715" s="539"/>
    </row>
    <row r="3716" spans="1:3" ht="15">
      <c r="A3716" s="1"/>
      <c r="C3716" s="539"/>
    </row>
    <row r="3717" spans="1:3" ht="15">
      <c r="A3717" s="1"/>
      <c r="C3717" s="539"/>
    </row>
    <row r="3718" spans="1:3" ht="15">
      <c r="A3718" s="1"/>
      <c r="C3718" s="539"/>
    </row>
    <row r="3719" spans="1:3" ht="15">
      <c r="A3719" s="1"/>
      <c r="C3719" s="539"/>
    </row>
    <row r="3720" spans="1:3" ht="15">
      <c r="A3720" s="1"/>
      <c r="C3720" s="539"/>
    </row>
    <row r="3721" spans="1:3" ht="15">
      <c r="A3721" s="1"/>
      <c r="C3721" s="539"/>
    </row>
    <row r="3722" spans="1:3" ht="15">
      <c r="A3722" s="1"/>
      <c r="C3722" s="539"/>
    </row>
    <row r="3723" spans="1:3" ht="15">
      <c r="A3723" s="1"/>
      <c r="C3723" s="539"/>
    </row>
    <row r="3724" spans="1:3" ht="15">
      <c r="A3724" s="1"/>
      <c r="C3724" s="539"/>
    </row>
    <row r="3725" spans="1:3" ht="15">
      <c r="A3725" s="1"/>
      <c r="C3725" s="539"/>
    </row>
    <row r="3726" spans="1:3" ht="15">
      <c r="A3726" s="1"/>
      <c r="C3726" s="539"/>
    </row>
    <row r="3727" spans="1:3" ht="15">
      <c r="A3727" s="1"/>
      <c r="C3727" s="539"/>
    </row>
    <row r="3728" spans="1:3" ht="15">
      <c r="A3728" s="1"/>
      <c r="C3728" s="539"/>
    </row>
    <row r="3729" spans="1:3" ht="15">
      <c r="A3729" s="1"/>
      <c r="C3729" s="539"/>
    </row>
    <row r="3730" spans="1:3" ht="15">
      <c r="A3730" s="1"/>
      <c r="C3730" s="539"/>
    </row>
    <row r="3731" spans="1:3" ht="15">
      <c r="A3731" s="1"/>
      <c r="C3731" s="539"/>
    </row>
    <row r="3732" spans="1:3" ht="15">
      <c r="A3732" s="1"/>
      <c r="C3732" s="539"/>
    </row>
    <row r="3733" spans="1:3" ht="15">
      <c r="A3733" s="1"/>
      <c r="C3733" s="539"/>
    </row>
    <row r="3734" spans="1:3" ht="15">
      <c r="A3734" s="1"/>
      <c r="C3734" s="539"/>
    </row>
    <row r="3735" spans="1:3" ht="15">
      <c r="A3735" s="1"/>
      <c r="C3735" s="539"/>
    </row>
    <row r="3736" spans="1:3" ht="15">
      <c r="A3736" s="1"/>
      <c r="C3736" s="539"/>
    </row>
    <row r="3737" spans="1:3" ht="15">
      <c r="A3737" s="1"/>
      <c r="C3737" s="539"/>
    </row>
    <row r="3738" spans="1:3" ht="15">
      <c r="A3738" s="1"/>
      <c r="C3738" s="539"/>
    </row>
    <row r="3739" spans="1:3" ht="15">
      <c r="A3739" s="1"/>
      <c r="C3739" s="539"/>
    </row>
    <row r="3740" spans="1:3" ht="15">
      <c r="A3740" s="1"/>
      <c r="C3740" s="539"/>
    </row>
    <row r="3741" spans="1:3" ht="15">
      <c r="A3741" s="1"/>
      <c r="C3741" s="539"/>
    </row>
    <row r="3742" spans="1:3" ht="15">
      <c r="A3742" s="1"/>
      <c r="C3742" s="539"/>
    </row>
    <row r="3743" spans="1:3" ht="15">
      <c r="A3743" s="1"/>
      <c r="C3743" s="539"/>
    </row>
    <row r="3744" spans="1:3" ht="15">
      <c r="A3744" s="1"/>
      <c r="C3744" s="539"/>
    </row>
    <row r="3745" spans="1:3" ht="15">
      <c r="A3745" s="1"/>
      <c r="C3745" s="539"/>
    </row>
    <row r="3746" spans="1:3" ht="15">
      <c r="A3746" s="1"/>
      <c r="C3746" s="539"/>
    </row>
    <row r="3747" spans="1:3" ht="15">
      <c r="A3747" s="1"/>
      <c r="C3747" s="539"/>
    </row>
    <row r="3748" spans="1:3" ht="15">
      <c r="A3748" s="1"/>
      <c r="C3748" s="539"/>
    </row>
    <row r="3749" spans="1:3" ht="15">
      <c r="A3749" s="1"/>
      <c r="C3749" s="539"/>
    </row>
    <row r="3750" spans="1:3" ht="15">
      <c r="A3750" s="1"/>
      <c r="C3750" s="539"/>
    </row>
    <row r="3751" spans="1:3" ht="15">
      <c r="A3751" s="1"/>
      <c r="C3751" s="539"/>
    </row>
    <row r="3752" spans="1:3" ht="15">
      <c r="A3752" s="1"/>
      <c r="C3752" s="539"/>
    </row>
    <row r="3753" spans="1:3" ht="15">
      <c r="A3753" s="1"/>
      <c r="C3753" s="539"/>
    </row>
    <row r="3754" spans="1:3" ht="15">
      <c r="A3754" s="1"/>
      <c r="C3754" s="539"/>
    </row>
    <row r="3755" spans="1:3" ht="15">
      <c r="A3755" s="1"/>
      <c r="C3755" s="539"/>
    </row>
    <row r="3756" spans="1:3" ht="15">
      <c r="A3756" s="1"/>
      <c r="C3756" s="539"/>
    </row>
    <row r="3757" spans="1:3" ht="15">
      <c r="A3757" s="1"/>
      <c r="C3757" s="539"/>
    </row>
    <row r="3758" spans="1:3" ht="15">
      <c r="A3758" s="1"/>
      <c r="C3758" s="539"/>
    </row>
    <row r="3759" spans="1:3" ht="15">
      <c r="A3759" s="1"/>
      <c r="C3759" s="539"/>
    </row>
    <row r="3760" spans="1:3" ht="15">
      <c r="A3760" s="1"/>
      <c r="C3760" s="539"/>
    </row>
    <row r="3761" spans="1:3" ht="15">
      <c r="A3761" s="1"/>
      <c r="C3761" s="539"/>
    </row>
    <row r="3762" spans="1:3" ht="15">
      <c r="A3762" s="1"/>
      <c r="C3762" s="539"/>
    </row>
    <row r="3763" spans="1:3" ht="15">
      <c r="A3763" s="1"/>
      <c r="C3763" s="539"/>
    </row>
    <row r="3764" spans="1:3" ht="15">
      <c r="A3764" s="1"/>
      <c r="C3764" s="539"/>
    </row>
    <row r="3765" spans="1:3" ht="15">
      <c r="A3765" s="1"/>
      <c r="C3765" s="539"/>
    </row>
    <row r="3766" spans="1:3" ht="15">
      <c r="A3766" s="1"/>
      <c r="C3766" s="539"/>
    </row>
    <row r="3767" spans="1:3" ht="15">
      <c r="A3767" s="1"/>
      <c r="C3767" s="539"/>
    </row>
    <row r="3768" spans="1:3" ht="15">
      <c r="A3768" s="1"/>
      <c r="C3768" s="539"/>
    </row>
    <row r="3769" spans="1:3" ht="15">
      <c r="A3769" s="1"/>
      <c r="C3769" s="539"/>
    </row>
    <row r="3770" spans="1:3" ht="15">
      <c r="A3770" s="1"/>
      <c r="C3770" s="539"/>
    </row>
    <row r="3771" spans="1:3" ht="15">
      <c r="A3771" s="1"/>
      <c r="C3771" s="539"/>
    </row>
    <row r="3772" spans="1:3" ht="15">
      <c r="A3772" s="1"/>
      <c r="C3772" s="539"/>
    </row>
    <row r="3773" spans="1:3" ht="15">
      <c r="A3773" s="1"/>
      <c r="C3773" s="539"/>
    </row>
    <row r="3774" spans="1:3" ht="15">
      <c r="A3774" s="1"/>
      <c r="C3774" s="539"/>
    </row>
    <row r="3775" spans="1:3" ht="15">
      <c r="A3775" s="1"/>
      <c r="C3775" s="539"/>
    </row>
    <row r="3776" spans="1:3" ht="15">
      <c r="A3776" s="1"/>
      <c r="C3776" s="539"/>
    </row>
    <row r="3777" spans="1:3" ht="15">
      <c r="A3777" s="1"/>
      <c r="C3777" s="539"/>
    </row>
    <row r="3778" spans="1:3" ht="15">
      <c r="A3778" s="1"/>
      <c r="C3778" s="539"/>
    </row>
    <row r="3779" spans="1:3" ht="15">
      <c r="A3779" s="1"/>
      <c r="C3779" s="539"/>
    </row>
    <row r="3780" spans="1:3" ht="15">
      <c r="A3780" s="1"/>
      <c r="C3780" s="539"/>
    </row>
    <row r="3781" spans="1:3" ht="15">
      <c r="A3781" s="1"/>
      <c r="C3781" s="539"/>
    </row>
    <row r="3782" spans="1:3" ht="15">
      <c r="A3782" s="1"/>
      <c r="C3782" s="539"/>
    </row>
    <row r="3783" spans="1:3" ht="15">
      <c r="A3783" s="1"/>
      <c r="C3783" s="539"/>
    </row>
    <row r="3784" spans="1:3" ht="15">
      <c r="A3784" s="1"/>
      <c r="C3784" s="539"/>
    </row>
    <row r="3785" spans="1:3" ht="15">
      <c r="A3785" s="1"/>
      <c r="C3785" s="539"/>
    </row>
    <row r="3786" spans="1:3" ht="15">
      <c r="A3786" s="1"/>
      <c r="C3786" s="539"/>
    </row>
    <row r="3787" spans="1:3" ht="15">
      <c r="A3787" s="1"/>
      <c r="C3787" s="539"/>
    </row>
    <row r="3788" spans="1:3" ht="15">
      <c r="A3788" s="1"/>
      <c r="C3788" s="539"/>
    </row>
    <row r="3789" spans="1:3" ht="15">
      <c r="A3789" s="1"/>
      <c r="C3789" s="539"/>
    </row>
    <row r="3790" spans="1:3" ht="15">
      <c r="A3790" s="1"/>
      <c r="C3790" s="539"/>
    </row>
    <row r="3791" spans="1:3" ht="15">
      <c r="A3791" s="1"/>
      <c r="C3791" s="539"/>
    </row>
    <row r="3792" spans="1:3" ht="15">
      <c r="A3792" s="1"/>
      <c r="C3792" s="539"/>
    </row>
    <row r="3793" spans="1:3" ht="15">
      <c r="A3793" s="1"/>
      <c r="C3793" s="539"/>
    </row>
    <row r="3794" spans="1:3" ht="15">
      <c r="A3794" s="1"/>
      <c r="C3794" s="539"/>
    </row>
    <row r="3795" spans="1:3" ht="15">
      <c r="A3795" s="1"/>
      <c r="C3795" s="539"/>
    </row>
    <row r="3796" spans="1:3" ht="15">
      <c r="A3796" s="1"/>
      <c r="C3796" s="539"/>
    </row>
    <row r="3797" spans="1:3" ht="15">
      <c r="A3797" s="1"/>
      <c r="C3797" s="539"/>
    </row>
    <row r="3798" spans="1:3" ht="15">
      <c r="A3798" s="1"/>
      <c r="C3798" s="539"/>
    </row>
    <row r="3799" spans="1:3" ht="15">
      <c r="A3799" s="1"/>
      <c r="C3799" s="539"/>
    </row>
    <row r="3800" spans="1:3" ht="15">
      <c r="A3800" s="1"/>
      <c r="C3800" s="539"/>
    </row>
    <row r="3801" spans="1:3" ht="15">
      <c r="A3801" s="1"/>
      <c r="C3801" s="539"/>
    </row>
    <row r="3802" spans="1:3" ht="15">
      <c r="A3802" s="1"/>
      <c r="C3802" s="539"/>
    </row>
    <row r="3803" spans="1:3" ht="15">
      <c r="A3803" s="1"/>
      <c r="C3803" s="539"/>
    </row>
    <row r="3804" spans="1:3" ht="15">
      <c r="A3804" s="1"/>
      <c r="C3804" s="539"/>
    </row>
    <row r="3805" spans="1:3" ht="15">
      <c r="A3805" s="1"/>
      <c r="C3805" s="539"/>
    </row>
    <row r="3806" spans="1:3" ht="15">
      <c r="A3806" s="1"/>
      <c r="C3806" s="539"/>
    </row>
    <row r="3807" spans="1:3" ht="15">
      <c r="A3807" s="1"/>
      <c r="C3807" s="539"/>
    </row>
    <row r="3808" spans="1:3" ht="15">
      <c r="A3808" s="1"/>
      <c r="C3808" s="539"/>
    </row>
    <row r="3809" spans="1:3" ht="15">
      <c r="A3809" s="1"/>
      <c r="C3809" s="539"/>
    </row>
    <row r="3810" spans="1:3" ht="15">
      <c r="A3810" s="1"/>
      <c r="C3810" s="539"/>
    </row>
    <row r="3811" spans="1:3" ht="15">
      <c r="A3811" s="1"/>
      <c r="C3811" s="539"/>
    </row>
    <row r="3812" spans="1:3" ht="15">
      <c r="A3812" s="1"/>
      <c r="C3812" s="539"/>
    </row>
    <row r="3813" spans="1:3" ht="15">
      <c r="A3813" s="1"/>
      <c r="C3813" s="539"/>
    </row>
    <row r="3814" spans="1:3" ht="15">
      <c r="A3814" s="1"/>
      <c r="C3814" s="539"/>
    </row>
    <row r="3815" spans="1:3" ht="15">
      <c r="A3815" s="1"/>
      <c r="C3815" s="539"/>
    </row>
    <row r="3816" spans="1:3" ht="15">
      <c r="A3816" s="1"/>
      <c r="C3816" s="539"/>
    </row>
    <row r="3817" spans="1:3" ht="15">
      <c r="A3817" s="1"/>
      <c r="C3817" s="539"/>
    </row>
    <row r="3818" spans="1:3" ht="15">
      <c r="A3818" s="1"/>
      <c r="C3818" s="539"/>
    </row>
    <row r="3819" spans="1:3" ht="15">
      <c r="A3819" s="1"/>
      <c r="C3819" s="539"/>
    </row>
    <row r="3820" spans="1:3" ht="15">
      <c r="A3820" s="1"/>
      <c r="C3820" s="539"/>
    </row>
    <row r="3821" spans="1:3" ht="15">
      <c r="A3821" s="1"/>
      <c r="C3821" s="539"/>
    </row>
    <row r="3822" spans="1:3" ht="15">
      <c r="A3822" s="1"/>
      <c r="C3822" s="539"/>
    </row>
    <row r="3823" spans="1:3" ht="15">
      <c r="A3823" s="1"/>
      <c r="C3823" s="539"/>
    </row>
    <row r="3824" spans="1:3" ht="15">
      <c r="A3824" s="1"/>
      <c r="C3824" s="539"/>
    </row>
    <row r="3825" spans="1:3" ht="15">
      <c r="A3825" s="1"/>
      <c r="C3825" s="539"/>
    </row>
    <row r="3826" spans="1:3" ht="15">
      <c r="A3826" s="1"/>
      <c r="C3826" s="539"/>
    </row>
    <row r="3827" spans="1:3" ht="15">
      <c r="A3827" s="1"/>
      <c r="C3827" s="539"/>
    </row>
    <row r="3828" spans="1:3" ht="15">
      <c r="A3828" s="1"/>
      <c r="C3828" s="539"/>
    </row>
    <row r="3829" spans="1:3" ht="15">
      <c r="A3829" s="1"/>
      <c r="C3829" s="539"/>
    </row>
    <row r="3830" spans="1:3" ht="15">
      <c r="A3830" s="1"/>
      <c r="C3830" s="539"/>
    </row>
    <row r="3831" spans="1:3" ht="15">
      <c r="A3831" s="1"/>
      <c r="C3831" s="539"/>
    </row>
    <row r="3832" spans="1:3" ht="15">
      <c r="A3832" s="1"/>
      <c r="C3832" s="539"/>
    </row>
    <row r="3833" spans="1:3" ht="15">
      <c r="A3833" s="1"/>
      <c r="C3833" s="539"/>
    </row>
    <row r="3834" spans="1:3" ht="15">
      <c r="A3834" s="1"/>
      <c r="C3834" s="539"/>
    </row>
    <row r="3835" spans="1:3" ht="15">
      <c r="A3835" s="1"/>
      <c r="C3835" s="539"/>
    </row>
    <row r="3836" spans="1:3" ht="15">
      <c r="A3836" s="1"/>
      <c r="C3836" s="539"/>
    </row>
    <row r="3837" spans="1:3" ht="15">
      <c r="A3837" s="1"/>
      <c r="C3837" s="539"/>
    </row>
    <row r="3838" spans="1:3" ht="15">
      <c r="A3838" s="1"/>
      <c r="C3838" s="539"/>
    </row>
    <row r="3839" spans="1:3" ht="15">
      <c r="A3839" s="1"/>
      <c r="C3839" s="539"/>
    </row>
    <row r="3840" spans="1:3" ht="15">
      <c r="A3840" s="1"/>
      <c r="C3840" s="539"/>
    </row>
    <row r="3841" spans="1:3" ht="15">
      <c r="A3841" s="1"/>
      <c r="C3841" s="539"/>
    </row>
    <row r="3842" spans="1:3" ht="15">
      <c r="A3842" s="1"/>
      <c r="C3842" s="539"/>
    </row>
    <row r="3843" spans="1:3" ht="15">
      <c r="A3843" s="1"/>
      <c r="C3843" s="539"/>
    </row>
    <row r="3844" spans="1:3" ht="15">
      <c r="A3844" s="1"/>
      <c r="C3844" s="539"/>
    </row>
    <row r="3845" spans="1:3" ht="15">
      <c r="A3845" s="1"/>
      <c r="C3845" s="539"/>
    </row>
    <row r="3846" spans="1:3" ht="15">
      <c r="A3846" s="1"/>
      <c r="C3846" s="539"/>
    </row>
    <row r="3847" spans="1:3" ht="15">
      <c r="A3847" s="1"/>
      <c r="C3847" s="539"/>
    </row>
    <row r="3848" spans="1:3" ht="15">
      <c r="A3848" s="1"/>
      <c r="C3848" s="539"/>
    </row>
    <row r="3849" spans="1:3" ht="15">
      <c r="A3849" s="1"/>
      <c r="C3849" s="539"/>
    </row>
    <row r="3850" spans="1:3" ht="15">
      <c r="A3850" s="1"/>
      <c r="C3850" s="539"/>
    </row>
    <row r="3851" spans="1:3" ht="15">
      <c r="A3851" s="1"/>
      <c r="C3851" s="539"/>
    </row>
    <row r="3852" spans="1:3" ht="15">
      <c r="A3852" s="1"/>
      <c r="C3852" s="539"/>
    </row>
    <row r="3853" spans="1:3" ht="15">
      <c r="A3853" s="1"/>
      <c r="C3853" s="539"/>
    </row>
    <row r="3854" spans="1:3" ht="15">
      <c r="A3854" s="1"/>
      <c r="C3854" s="539"/>
    </row>
    <row r="3855" spans="1:3" ht="15">
      <c r="A3855" s="1"/>
      <c r="C3855" s="539"/>
    </row>
    <row r="3856" spans="1:3" ht="15">
      <c r="A3856" s="1"/>
      <c r="C3856" s="539"/>
    </row>
    <row r="3857" spans="1:3" ht="15">
      <c r="A3857" s="1"/>
      <c r="C3857" s="539"/>
    </row>
    <row r="3858" spans="1:3" ht="15">
      <c r="A3858" s="1"/>
      <c r="C3858" s="539"/>
    </row>
    <row r="3859" spans="1:3" ht="15">
      <c r="A3859" s="1"/>
      <c r="C3859" s="539"/>
    </row>
    <row r="3860" spans="1:3" ht="15">
      <c r="A3860" s="1"/>
      <c r="C3860" s="539"/>
    </row>
    <row r="3861" spans="1:3" ht="15">
      <c r="A3861" s="1"/>
      <c r="C3861" s="539"/>
    </row>
    <row r="3862" spans="1:3" ht="15">
      <c r="A3862" s="1"/>
      <c r="C3862" s="539"/>
    </row>
    <row r="3863" spans="1:3" ht="15">
      <c r="A3863" s="1"/>
      <c r="C3863" s="539"/>
    </row>
    <row r="3864" spans="1:3" ht="15">
      <c r="A3864" s="1"/>
      <c r="C3864" s="539"/>
    </row>
    <row r="3865" spans="1:3" ht="15">
      <c r="A3865" s="1"/>
      <c r="C3865" s="539"/>
    </row>
    <row r="3866" spans="1:3" ht="15">
      <c r="A3866" s="1"/>
      <c r="C3866" s="539"/>
    </row>
    <row r="3867" spans="1:3" ht="15">
      <c r="A3867" s="1"/>
      <c r="C3867" s="539"/>
    </row>
    <row r="3868" spans="1:3" ht="15">
      <c r="A3868" s="1"/>
      <c r="C3868" s="539"/>
    </row>
    <row r="3869" spans="1:3" ht="15">
      <c r="A3869" s="1"/>
      <c r="C3869" s="539"/>
    </row>
    <row r="3870" spans="1:3" ht="15">
      <c r="A3870" s="1"/>
      <c r="C3870" s="539"/>
    </row>
    <row r="3871" spans="1:3" ht="15">
      <c r="A3871" s="1"/>
      <c r="C3871" s="539"/>
    </row>
    <row r="3872" spans="1:3" ht="15">
      <c r="A3872" s="1"/>
      <c r="C3872" s="539"/>
    </row>
    <row r="3873" spans="1:3" ht="15">
      <c r="A3873" s="1"/>
      <c r="C3873" s="539"/>
    </row>
    <row r="3874" spans="1:3" ht="15">
      <c r="A3874" s="1"/>
      <c r="C3874" s="539"/>
    </row>
    <row r="3875" spans="1:3" ht="15">
      <c r="A3875" s="1"/>
      <c r="C3875" s="539"/>
    </row>
    <row r="3876" spans="1:3" ht="15">
      <c r="A3876" s="1"/>
      <c r="C3876" s="539"/>
    </row>
    <row r="3877" spans="1:3" ht="15">
      <c r="A3877" s="1"/>
      <c r="C3877" s="539"/>
    </row>
    <row r="3878" spans="1:3" ht="15">
      <c r="A3878" s="1"/>
      <c r="C3878" s="539"/>
    </row>
    <row r="3879" spans="1:3" ht="15">
      <c r="A3879" s="1"/>
      <c r="C3879" s="539"/>
    </row>
    <row r="3880" spans="1:3" ht="15">
      <c r="A3880" s="1"/>
      <c r="C3880" s="539"/>
    </row>
    <row r="3881" spans="1:3" ht="15">
      <c r="A3881" s="1"/>
      <c r="C3881" s="539"/>
    </row>
    <row r="3882" spans="1:3" ht="15">
      <c r="A3882" s="1"/>
      <c r="C3882" s="539"/>
    </row>
    <row r="3883" spans="1:3" ht="15">
      <c r="A3883" s="1"/>
      <c r="C3883" s="539"/>
    </row>
    <row r="3884" spans="1:3" ht="15">
      <c r="A3884" s="1"/>
      <c r="C3884" s="539"/>
    </row>
    <row r="3885" spans="1:3" ht="15">
      <c r="A3885" s="1"/>
      <c r="C3885" s="539"/>
    </row>
    <row r="3886" spans="1:3" ht="15">
      <c r="A3886" s="1"/>
      <c r="C3886" s="539"/>
    </row>
    <row r="3887" spans="1:3" ht="15">
      <c r="A3887" s="1"/>
      <c r="C3887" s="539"/>
    </row>
    <row r="3888" spans="1:3" ht="15">
      <c r="A3888" s="1"/>
      <c r="C3888" s="539"/>
    </row>
    <row r="3889" spans="1:3" ht="15">
      <c r="A3889" s="1"/>
      <c r="C3889" s="539"/>
    </row>
    <row r="3890" spans="1:3" ht="15">
      <c r="A3890" s="1"/>
      <c r="C3890" s="539"/>
    </row>
    <row r="3891" spans="1:3" ht="15">
      <c r="A3891" s="1"/>
      <c r="C3891" s="539"/>
    </row>
    <row r="3892" spans="1:3" ht="15">
      <c r="A3892" s="1"/>
      <c r="C3892" s="539"/>
    </row>
    <row r="3893" spans="1:3" ht="15">
      <c r="A3893" s="1"/>
      <c r="C3893" s="539"/>
    </row>
    <row r="3894" spans="1:3" ht="15">
      <c r="A3894" s="1"/>
      <c r="C3894" s="539"/>
    </row>
    <row r="3895" spans="1:3" ht="15">
      <c r="A3895" s="1"/>
      <c r="C3895" s="539"/>
    </row>
    <row r="3896" spans="1:3" ht="15">
      <c r="A3896" s="1"/>
      <c r="C3896" s="539"/>
    </row>
    <row r="3897" spans="1:3" ht="15">
      <c r="A3897" s="1"/>
      <c r="C3897" s="539"/>
    </row>
    <row r="3898" spans="1:3" ht="15">
      <c r="A3898" s="1"/>
      <c r="C3898" s="539"/>
    </row>
    <row r="3899" spans="1:3" ht="15">
      <c r="A3899" s="1"/>
      <c r="C3899" s="539"/>
    </row>
    <row r="3900" spans="1:3" ht="15">
      <c r="A3900" s="1"/>
      <c r="C3900" s="539"/>
    </row>
    <row r="3901" spans="1:3" ht="15">
      <c r="A3901" s="1"/>
      <c r="C3901" s="539"/>
    </row>
    <row r="3902" spans="1:3" ht="15">
      <c r="A3902" s="1"/>
      <c r="C3902" s="539"/>
    </row>
    <row r="3903" spans="1:3" ht="15">
      <c r="A3903" s="1"/>
      <c r="C3903" s="539"/>
    </row>
    <row r="3904" spans="1:3" ht="15">
      <c r="A3904" s="1"/>
      <c r="C3904" s="539"/>
    </row>
    <row r="3905" spans="1:3" ht="15">
      <c r="A3905" s="1"/>
      <c r="C3905" s="539"/>
    </row>
    <row r="3906" spans="1:3" ht="15">
      <c r="A3906" s="1"/>
      <c r="C3906" s="539"/>
    </row>
    <row r="3907" spans="1:3" ht="15">
      <c r="A3907" s="1"/>
      <c r="C3907" s="539"/>
    </row>
    <row r="3908" spans="1:3" ht="15">
      <c r="A3908" s="1"/>
      <c r="C3908" s="539"/>
    </row>
    <row r="3909" spans="1:3" ht="15">
      <c r="A3909" s="1"/>
      <c r="C3909" s="539"/>
    </row>
    <row r="3910" spans="1:3" ht="15">
      <c r="A3910" s="1"/>
      <c r="C3910" s="539"/>
    </row>
    <row r="3911" spans="1:3" ht="15">
      <c r="A3911" s="1"/>
      <c r="C3911" s="539"/>
    </row>
    <row r="3912" spans="1:3" ht="15">
      <c r="A3912" s="1"/>
      <c r="C3912" s="539"/>
    </row>
    <row r="3913" spans="1:3" ht="15">
      <c r="A3913" s="1"/>
      <c r="C3913" s="539"/>
    </row>
    <row r="3914" spans="1:3" ht="15">
      <c r="A3914" s="1"/>
      <c r="C3914" s="539"/>
    </row>
    <row r="3915" spans="1:3" ht="15">
      <c r="A3915" s="1"/>
      <c r="C3915" s="539"/>
    </row>
    <row r="3916" spans="1:3" ht="15">
      <c r="A3916" s="1"/>
      <c r="C3916" s="539"/>
    </row>
    <row r="3917" spans="1:3" ht="15">
      <c r="A3917" s="1"/>
      <c r="C3917" s="539"/>
    </row>
    <row r="3918" spans="1:3" ht="15">
      <c r="A3918" s="1"/>
      <c r="C3918" s="539"/>
    </row>
    <row r="3919" spans="1:3" ht="15">
      <c r="A3919" s="1"/>
      <c r="C3919" s="539"/>
    </row>
    <row r="3920" spans="1:3" ht="15">
      <c r="A3920" s="1"/>
      <c r="C3920" s="539"/>
    </row>
    <row r="3921" spans="1:3" ht="15">
      <c r="A3921" s="1"/>
      <c r="C3921" s="539"/>
    </row>
    <row r="3922" spans="1:3" ht="15">
      <c r="A3922" s="1"/>
      <c r="C3922" s="539"/>
    </row>
    <row r="3923" spans="1:3" ht="15">
      <c r="A3923" s="1"/>
      <c r="C3923" s="539"/>
    </row>
    <row r="3924" spans="1:3" ht="15">
      <c r="A3924" s="1"/>
      <c r="C3924" s="539"/>
    </row>
    <row r="3925" spans="1:3" ht="15">
      <c r="A3925" s="1"/>
      <c r="C3925" s="539"/>
    </row>
    <row r="3926" spans="1:3" ht="15">
      <c r="A3926" s="1"/>
      <c r="C3926" s="539"/>
    </row>
    <row r="3927" spans="1:3" ht="15">
      <c r="A3927" s="1"/>
      <c r="C3927" s="539"/>
    </row>
    <row r="3928" spans="1:3" ht="15">
      <c r="A3928" s="1"/>
      <c r="C3928" s="539"/>
    </row>
    <row r="3929" spans="1:3" ht="15">
      <c r="A3929" s="1"/>
      <c r="C3929" s="539"/>
    </row>
    <row r="3930" spans="1:3" ht="15">
      <c r="A3930" s="1"/>
      <c r="C3930" s="539"/>
    </row>
    <row r="3931" spans="1:3" ht="15">
      <c r="A3931" s="1"/>
      <c r="C3931" s="539"/>
    </row>
    <row r="3932" spans="1:3" ht="15">
      <c r="A3932" s="1"/>
      <c r="C3932" s="539"/>
    </row>
    <row r="3933" spans="1:3" ht="15">
      <c r="A3933" s="1"/>
      <c r="C3933" s="539"/>
    </row>
    <row r="3934" spans="1:3" ht="15">
      <c r="A3934" s="1"/>
      <c r="C3934" s="539"/>
    </row>
    <row r="3935" spans="1:3" ht="15">
      <c r="A3935" s="1"/>
      <c r="C3935" s="539"/>
    </row>
    <row r="3936" spans="1:3" ht="15">
      <c r="A3936" s="1"/>
      <c r="C3936" s="539"/>
    </row>
    <row r="3937" spans="1:3" ht="15">
      <c r="A3937" s="1"/>
      <c r="C3937" s="539"/>
    </row>
    <row r="3938" spans="1:3" ht="15">
      <c r="A3938" s="1"/>
      <c r="C3938" s="539"/>
    </row>
    <row r="3939" spans="1:3" ht="15">
      <c r="A3939" s="1"/>
      <c r="C3939" s="539"/>
    </row>
    <row r="3940" spans="1:3" ht="15">
      <c r="A3940" s="1"/>
      <c r="C3940" s="539"/>
    </row>
    <row r="3941" spans="1:3" ht="15">
      <c r="A3941" s="1"/>
      <c r="C3941" s="539"/>
    </row>
    <row r="3942" spans="1:3" ht="15">
      <c r="A3942" s="1"/>
      <c r="C3942" s="539"/>
    </row>
    <row r="3943" spans="1:3" ht="15">
      <c r="A3943" s="1"/>
      <c r="C3943" s="539"/>
    </row>
    <row r="3944" spans="1:3" ht="15">
      <c r="A3944" s="1"/>
      <c r="C3944" s="539"/>
    </row>
    <row r="3945" spans="1:3" ht="15">
      <c r="A3945" s="1"/>
      <c r="C3945" s="539"/>
    </row>
    <row r="3946" spans="1:3" ht="15">
      <c r="A3946" s="1"/>
      <c r="C3946" s="539"/>
    </row>
    <row r="3947" spans="1:3" ht="15">
      <c r="A3947" s="1"/>
      <c r="C3947" s="539"/>
    </row>
    <row r="3948" spans="1:3" ht="15">
      <c r="A3948" s="1"/>
      <c r="C3948" s="539"/>
    </row>
    <row r="3949" spans="1:3" ht="15">
      <c r="A3949" s="1"/>
      <c r="C3949" s="539"/>
    </row>
    <row r="3950" spans="1:3" ht="15">
      <c r="A3950" s="1"/>
      <c r="C3950" s="539"/>
    </row>
    <row r="3951" spans="1:3" ht="15">
      <c r="A3951" s="1"/>
      <c r="C3951" s="539"/>
    </row>
    <row r="3952" spans="1:3" ht="15">
      <c r="A3952" s="1"/>
      <c r="C3952" s="539"/>
    </row>
    <row r="3953" spans="1:3" ht="15">
      <c r="A3953" s="1"/>
      <c r="C3953" s="539"/>
    </row>
    <row r="3954" spans="1:3" ht="15">
      <c r="A3954" s="1"/>
      <c r="C3954" s="539"/>
    </row>
    <row r="3955" spans="1:3" ht="15">
      <c r="A3955" s="1"/>
      <c r="C3955" s="539"/>
    </row>
    <row r="3956" spans="1:3" ht="15">
      <c r="A3956" s="1"/>
      <c r="C3956" s="539"/>
    </row>
    <row r="3957" spans="1:3" ht="15">
      <c r="A3957" s="1"/>
      <c r="C3957" s="539"/>
    </row>
    <row r="3958" spans="1:3" ht="15">
      <c r="A3958" s="1"/>
      <c r="C3958" s="539"/>
    </row>
    <row r="3959" spans="1:3" ht="15">
      <c r="A3959" s="1"/>
      <c r="C3959" s="539"/>
    </row>
    <row r="3960" spans="1:3" ht="15">
      <c r="A3960" s="1"/>
      <c r="C3960" s="539"/>
    </row>
    <row r="3961" spans="1:3" ht="15">
      <c r="A3961" s="1"/>
      <c r="C3961" s="539"/>
    </row>
    <row r="3962" spans="1:3" ht="15">
      <c r="A3962" s="1"/>
      <c r="C3962" s="539"/>
    </row>
    <row r="3963" spans="1:3" ht="15">
      <c r="A3963" s="1"/>
      <c r="C3963" s="539"/>
    </row>
    <row r="3964" spans="1:3" ht="15">
      <c r="A3964" s="1"/>
      <c r="C3964" s="539"/>
    </row>
    <row r="3965" spans="1:3" ht="15">
      <c r="A3965" s="1"/>
      <c r="C3965" s="539"/>
    </row>
    <row r="3966" spans="1:3" ht="15">
      <c r="A3966" s="1"/>
      <c r="C3966" s="539"/>
    </row>
    <row r="3967" spans="1:3" ht="15">
      <c r="A3967" s="1"/>
      <c r="C3967" s="539"/>
    </row>
    <row r="3968" spans="1:3" ht="15">
      <c r="A3968" s="1"/>
      <c r="C3968" s="539"/>
    </row>
    <row r="3969" spans="1:3" ht="15">
      <c r="A3969" s="1"/>
      <c r="C3969" s="539"/>
    </row>
    <row r="3970" spans="1:3" ht="15">
      <c r="A3970" s="1"/>
      <c r="C3970" s="539"/>
    </row>
    <row r="3971" spans="1:3" ht="15">
      <c r="A3971" s="1"/>
      <c r="C3971" s="539"/>
    </row>
    <row r="3972" spans="1:3" ht="15">
      <c r="A3972" s="1"/>
      <c r="C3972" s="539"/>
    </row>
    <row r="3973" spans="1:3" ht="15">
      <c r="A3973" s="1"/>
      <c r="C3973" s="539"/>
    </row>
    <row r="3974" spans="1:3" ht="15">
      <c r="A3974" s="1"/>
      <c r="C3974" s="539"/>
    </row>
    <row r="3975" spans="1:3" ht="15">
      <c r="A3975" s="1"/>
      <c r="C3975" s="539"/>
    </row>
    <row r="3976" spans="1:3" ht="15">
      <c r="A3976" s="1"/>
      <c r="C3976" s="539"/>
    </row>
    <row r="3977" spans="1:3" ht="15">
      <c r="A3977" s="1"/>
      <c r="C3977" s="539"/>
    </row>
    <row r="3978" spans="1:3" ht="15">
      <c r="A3978" s="1"/>
      <c r="C3978" s="539"/>
    </row>
    <row r="3979" spans="1:3" ht="15">
      <c r="A3979" s="1"/>
      <c r="C3979" s="539"/>
    </row>
    <row r="3980" spans="1:3" ht="15">
      <c r="A3980" s="1"/>
      <c r="C3980" s="539"/>
    </row>
    <row r="3981" spans="1:3" ht="15">
      <c r="A3981" s="1"/>
      <c r="C3981" s="539"/>
    </row>
    <row r="3982" spans="1:3" ht="15">
      <c r="A3982" s="1"/>
      <c r="C3982" s="539"/>
    </row>
    <row r="3983" spans="1:3" ht="15">
      <c r="A3983" s="1"/>
      <c r="C3983" s="539"/>
    </row>
    <row r="3984" spans="1:3" ht="15">
      <c r="A3984" s="1"/>
      <c r="C3984" s="539"/>
    </row>
    <row r="3985" spans="1:3" ht="15">
      <c r="A3985" s="1"/>
      <c r="C3985" s="539"/>
    </row>
    <row r="3986" spans="1:3" ht="15">
      <c r="A3986" s="1"/>
      <c r="C3986" s="539"/>
    </row>
    <row r="3987" spans="1:3" ht="15">
      <c r="A3987" s="1"/>
      <c r="C3987" s="539"/>
    </row>
    <row r="3988" spans="1:3" ht="15">
      <c r="A3988" s="1"/>
      <c r="C3988" s="539"/>
    </row>
    <row r="3989" spans="1:3" ht="15">
      <c r="A3989" s="1"/>
      <c r="C3989" s="539"/>
    </row>
    <row r="3990" spans="1:3" ht="15">
      <c r="A3990" s="1"/>
      <c r="C3990" s="539"/>
    </row>
    <row r="3991" spans="1:3" ht="15">
      <c r="A3991" s="1"/>
      <c r="C3991" s="539"/>
    </row>
    <row r="3992" spans="1:3" ht="15">
      <c r="A3992" s="1"/>
      <c r="C3992" s="539"/>
    </row>
    <row r="3993" spans="1:3" ht="15">
      <c r="A3993" s="1"/>
      <c r="C3993" s="539"/>
    </row>
    <row r="3994" spans="1:3" ht="15">
      <c r="A3994" s="1"/>
      <c r="C3994" s="539"/>
    </row>
    <row r="3995" spans="1:3" ht="15">
      <c r="A3995" s="1"/>
      <c r="C3995" s="539"/>
    </row>
    <row r="3996" spans="1:3" ht="15">
      <c r="A3996" s="1"/>
      <c r="C3996" s="539"/>
    </row>
    <row r="3997" spans="1:3" ht="15">
      <c r="A3997" s="1"/>
      <c r="C3997" s="539"/>
    </row>
    <row r="3998" spans="1:3" ht="15">
      <c r="A3998" s="1"/>
      <c r="C3998" s="539"/>
    </row>
    <row r="3999" spans="1:3" ht="15">
      <c r="A3999" s="1"/>
      <c r="C3999" s="539"/>
    </row>
    <row r="4000" spans="1:3" ht="15">
      <c r="A4000" s="1"/>
      <c r="C4000" s="539"/>
    </row>
    <row r="4001" spans="1:3" ht="15">
      <c r="A4001" s="1"/>
      <c r="C4001" s="539"/>
    </row>
    <row r="4002" spans="1:3" ht="15">
      <c r="A4002" s="1"/>
      <c r="C4002" s="539"/>
    </row>
    <row r="4003" spans="1:3" ht="15">
      <c r="A4003" s="1"/>
      <c r="C4003" s="539"/>
    </row>
    <row r="4004" spans="1:3" ht="15">
      <c r="A4004" s="1"/>
      <c r="C4004" s="539"/>
    </row>
    <row r="4005" spans="1:3" ht="15">
      <c r="A4005" s="1"/>
      <c r="C4005" s="539"/>
    </row>
    <row r="4006" spans="1:3" ht="15">
      <c r="A4006" s="1"/>
      <c r="C4006" s="539"/>
    </row>
    <row r="4007" spans="1:3" ht="15">
      <c r="A4007" s="1"/>
      <c r="C4007" s="539"/>
    </row>
    <row r="4008" spans="1:3" ht="15">
      <c r="A4008" s="1"/>
      <c r="C4008" s="539"/>
    </row>
    <row r="4009" spans="1:3" ht="15">
      <c r="A4009" s="1"/>
      <c r="C4009" s="539"/>
    </row>
    <row r="4010" spans="1:3" ht="15">
      <c r="A4010" s="1"/>
      <c r="C4010" s="539"/>
    </row>
    <row r="4011" spans="1:3" ht="15">
      <c r="A4011" s="1"/>
      <c r="C4011" s="539"/>
    </row>
    <row r="4012" spans="1:3" ht="15">
      <c r="A4012" s="1"/>
      <c r="C4012" s="539"/>
    </row>
    <row r="4013" spans="1:3" ht="15">
      <c r="A4013" s="1"/>
      <c r="C4013" s="539"/>
    </row>
    <row r="4014" spans="1:3" ht="15">
      <c r="A4014" s="1"/>
      <c r="C4014" s="539"/>
    </row>
    <row r="4015" spans="1:3" ht="15">
      <c r="A4015" s="1"/>
      <c r="C4015" s="539"/>
    </row>
    <row r="4016" spans="1:3" ht="15">
      <c r="A4016" s="1"/>
      <c r="C4016" s="539"/>
    </row>
    <row r="4017" spans="1:3" ht="15">
      <c r="A4017" s="1"/>
      <c r="C4017" s="539"/>
    </row>
    <row r="4018" spans="1:3" ht="15">
      <c r="A4018" s="1"/>
      <c r="C4018" s="539"/>
    </row>
    <row r="4019" spans="1:3" ht="15">
      <c r="A4019" s="1"/>
      <c r="C4019" s="539"/>
    </row>
    <row r="4020" spans="1:3" ht="15">
      <c r="A4020" s="1"/>
      <c r="C4020" s="539"/>
    </row>
    <row r="4021" spans="1:3" ht="15">
      <c r="A4021" s="1"/>
      <c r="C4021" s="539"/>
    </row>
    <row r="4022" spans="1:3" ht="15">
      <c r="A4022" s="1"/>
      <c r="C4022" s="539"/>
    </row>
    <row r="4023" spans="1:3" ht="15">
      <c r="A4023" s="1"/>
      <c r="C4023" s="539"/>
    </row>
    <row r="4024" spans="1:3" ht="15">
      <c r="A4024" s="1"/>
      <c r="C4024" s="539"/>
    </row>
    <row r="4025" spans="1:3" ht="15">
      <c r="A4025" s="1"/>
      <c r="C4025" s="539"/>
    </row>
    <row r="4026" spans="1:3" ht="15">
      <c r="A4026" s="1"/>
      <c r="C4026" s="539"/>
    </row>
    <row r="4027" spans="1:3" ht="15">
      <c r="A4027" s="1"/>
      <c r="C4027" s="539"/>
    </row>
    <row r="4028" spans="1:3" ht="15">
      <c r="A4028" s="1"/>
      <c r="C4028" s="539"/>
    </row>
    <row r="4029" spans="1:3" ht="15">
      <c r="A4029" s="1"/>
      <c r="C4029" s="539"/>
    </row>
    <row r="4030" spans="1:3" ht="15">
      <c r="A4030" s="1"/>
      <c r="C4030" s="539"/>
    </row>
    <row r="4031" spans="1:3" ht="15">
      <c r="A4031" s="1"/>
      <c r="C4031" s="539"/>
    </row>
    <row r="4032" spans="1:3" ht="15">
      <c r="A4032" s="1"/>
      <c r="C4032" s="539"/>
    </row>
    <row r="4033" spans="1:3" ht="15">
      <c r="A4033" s="1"/>
      <c r="C4033" s="539"/>
    </row>
    <row r="4034" spans="1:3" ht="15">
      <c r="A4034" s="1"/>
      <c r="C4034" s="539"/>
    </row>
    <row r="4035" spans="1:3" ht="15">
      <c r="A4035" s="1"/>
      <c r="C4035" s="539"/>
    </row>
    <row r="4036" spans="1:3" ht="15">
      <c r="A4036" s="1"/>
      <c r="C4036" s="539"/>
    </row>
    <row r="4037" spans="1:3" ht="15">
      <c r="A4037" s="1"/>
      <c r="C4037" s="539"/>
    </row>
    <row r="4038" spans="1:3" ht="15">
      <c r="A4038" s="1"/>
      <c r="C4038" s="539"/>
    </row>
    <row r="4039" spans="1:3" ht="15">
      <c r="A4039" s="1"/>
      <c r="C4039" s="539"/>
    </row>
    <row r="4040" spans="1:3" ht="15">
      <c r="A4040" s="1"/>
      <c r="C4040" s="539"/>
    </row>
    <row r="4041" spans="1:3" ht="15">
      <c r="A4041" s="1"/>
      <c r="C4041" s="539"/>
    </row>
    <row r="4042" spans="1:3" ht="15">
      <c r="A4042" s="1"/>
      <c r="C4042" s="539"/>
    </row>
    <row r="4043" spans="1:3" ht="15">
      <c r="A4043" s="1"/>
      <c r="C4043" s="539"/>
    </row>
    <row r="4044" spans="1:3" ht="15">
      <c r="A4044" s="1"/>
      <c r="C4044" s="539"/>
    </row>
    <row r="4045" spans="1:3" ht="15">
      <c r="A4045" s="1"/>
      <c r="C4045" s="539"/>
    </row>
    <row r="4046" spans="1:3" ht="15">
      <c r="A4046" s="1"/>
      <c r="C4046" s="539"/>
    </row>
    <row r="4047" spans="1:3" ht="15">
      <c r="A4047" s="1"/>
      <c r="C4047" s="539"/>
    </row>
    <row r="4048" spans="1:3" ht="15">
      <c r="A4048" s="1"/>
      <c r="C4048" s="539"/>
    </row>
    <row r="4049" spans="1:3" ht="15">
      <c r="A4049" s="1"/>
      <c r="C4049" s="539"/>
    </row>
    <row r="4050" spans="1:3" ht="15">
      <c r="A4050" s="1"/>
      <c r="C4050" s="539"/>
    </row>
    <row r="4051" spans="1:3" ht="15">
      <c r="A4051" s="1"/>
      <c r="C4051" s="539"/>
    </row>
    <row r="4052" spans="1:3" ht="15">
      <c r="A4052" s="1"/>
      <c r="C4052" s="539"/>
    </row>
    <row r="4053" spans="1:3" ht="15">
      <c r="A4053" s="1"/>
      <c r="C4053" s="539"/>
    </row>
    <row r="4054" spans="1:3" ht="15">
      <c r="A4054" s="1"/>
      <c r="C4054" s="539"/>
    </row>
    <row r="4055" spans="1:3" ht="15">
      <c r="A4055" s="1"/>
      <c r="C4055" s="539"/>
    </row>
    <row r="4056" spans="1:3" ht="15">
      <c r="A4056" s="1"/>
      <c r="C4056" s="539"/>
    </row>
    <row r="4057" spans="1:3" ht="15">
      <c r="A4057" s="1"/>
      <c r="C4057" s="539"/>
    </row>
    <row r="4058" spans="1:3" ht="15">
      <c r="A4058" s="1"/>
      <c r="C4058" s="539"/>
    </row>
    <row r="4059" spans="1:3" ht="15">
      <c r="A4059" s="1"/>
      <c r="C4059" s="539"/>
    </row>
    <row r="4060" spans="1:3" ht="15">
      <c r="A4060" s="1"/>
      <c r="C4060" s="539"/>
    </row>
    <row r="4061" spans="1:3" ht="15">
      <c r="A4061" s="1"/>
      <c r="C4061" s="539"/>
    </row>
    <row r="4062" spans="1:3" ht="15">
      <c r="A4062" s="1"/>
      <c r="C4062" s="539"/>
    </row>
    <row r="4063" spans="1:3" ht="15">
      <c r="A4063" s="1"/>
      <c r="C4063" s="539"/>
    </row>
    <row r="4064" spans="1:3" ht="15">
      <c r="A4064" s="1"/>
      <c r="C4064" s="539"/>
    </row>
    <row r="4065" spans="1:3" ht="15">
      <c r="A4065" s="1"/>
      <c r="C4065" s="539"/>
    </row>
    <row r="4066" spans="1:3" ht="15">
      <c r="A4066" s="1"/>
      <c r="C4066" s="539"/>
    </row>
    <row r="4067" spans="1:3" ht="15">
      <c r="A4067" s="1"/>
      <c r="C4067" s="539"/>
    </row>
    <row r="4068" spans="1:3" ht="15">
      <c r="A4068" s="1"/>
      <c r="C4068" s="539"/>
    </row>
    <row r="4069" spans="1:3" ht="15">
      <c r="A4069" s="1"/>
      <c r="C4069" s="539"/>
    </row>
    <row r="4070" spans="1:3" ht="15">
      <c r="A4070" s="1"/>
      <c r="C4070" s="539"/>
    </row>
    <row r="4071" spans="1:3" ht="15">
      <c r="A4071" s="1"/>
      <c r="C4071" s="539"/>
    </row>
    <row r="4072" spans="1:3" ht="15">
      <c r="A4072" s="1"/>
      <c r="C4072" s="539"/>
    </row>
    <row r="4073" spans="1:3" ht="15">
      <c r="A4073" s="1"/>
      <c r="C4073" s="539"/>
    </row>
    <row r="4074" spans="1:3" ht="15">
      <c r="A4074" s="1"/>
      <c r="C4074" s="539"/>
    </row>
    <row r="4075" spans="1:3" ht="15">
      <c r="A4075" s="1"/>
      <c r="C4075" s="539"/>
    </row>
    <row r="4076" spans="1:3" ht="15">
      <c r="A4076" s="1"/>
      <c r="C4076" s="539"/>
    </row>
    <row r="4077" spans="1:3" ht="15">
      <c r="A4077" s="1"/>
      <c r="C4077" s="539"/>
    </row>
    <row r="4078" spans="1:3" ht="15">
      <c r="A4078" s="1"/>
      <c r="C4078" s="539"/>
    </row>
    <row r="4079" spans="1:3" ht="15">
      <c r="A4079" s="1"/>
      <c r="C4079" s="539"/>
    </row>
    <row r="4080" spans="1:3" ht="15">
      <c r="A4080" s="1"/>
      <c r="C4080" s="539"/>
    </row>
    <row r="4081" spans="1:3" ht="15">
      <c r="A4081" s="1"/>
      <c r="C4081" s="539"/>
    </row>
    <row r="4082" spans="1:3" ht="15">
      <c r="A4082" s="1"/>
      <c r="C4082" s="539"/>
    </row>
    <row r="4083" spans="1:3" ht="15">
      <c r="A4083" s="1"/>
      <c r="C4083" s="539"/>
    </row>
    <row r="4084" spans="1:3" ht="15">
      <c r="A4084" s="1"/>
      <c r="C4084" s="539"/>
    </row>
    <row r="4085" spans="1:3" ht="15">
      <c r="A4085" s="1"/>
      <c r="C4085" s="539"/>
    </row>
    <row r="4086" spans="1:3" ht="15">
      <c r="A4086" s="1"/>
      <c r="C4086" s="539"/>
    </row>
    <row r="4087" spans="1:3" ht="15">
      <c r="A4087" s="1"/>
      <c r="C4087" s="539"/>
    </row>
    <row r="4088" spans="1:3" ht="15">
      <c r="A4088" s="1"/>
      <c r="C4088" s="539"/>
    </row>
    <row r="4089" spans="1:3" ht="15">
      <c r="A4089" s="1"/>
      <c r="C4089" s="539"/>
    </row>
    <row r="4090" spans="1:3" ht="15">
      <c r="A4090" s="1"/>
      <c r="C4090" s="539"/>
    </row>
    <row r="4091" spans="1:3" ht="15">
      <c r="A4091" s="1"/>
      <c r="C4091" s="539"/>
    </row>
    <row r="4092" spans="1:3" ht="15">
      <c r="A4092" s="1"/>
      <c r="C4092" s="539"/>
    </row>
    <row r="4093" spans="1:3" ht="15">
      <c r="A4093" s="1"/>
      <c r="C4093" s="539"/>
    </row>
    <row r="4094" spans="1:3" ht="15">
      <c r="A4094" s="1"/>
      <c r="C4094" s="539"/>
    </row>
    <row r="4095" spans="1:3" ht="15">
      <c r="A4095" s="1"/>
      <c r="C4095" s="539"/>
    </row>
    <row r="4096" spans="1:3" ht="15">
      <c r="A4096" s="1"/>
      <c r="C4096" s="539"/>
    </row>
    <row r="4097" spans="1:3" ht="15">
      <c r="A4097" s="1"/>
      <c r="C4097" s="539"/>
    </row>
    <row r="4098" spans="1:3" ht="15">
      <c r="A4098" s="1"/>
      <c r="C4098" s="539"/>
    </row>
    <row r="4099" spans="1:3" ht="15">
      <c r="A4099" s="1"/>
      <c r="C4099" s="539"/>
    </row>
    <row r="4100" spans="1:3" ht="15">
      <c r="A4100" s="1"/>
      <c r="C4100" s="539"/>
    </row>
    <row r="4101" spans="1:3" ht="15">
      <c r="A4101" s="1"/>
      <c r="C4101" s="539"/>
    </row>
    <row r="4102" spans="1:3" ht="15">
      <c r="A4102" s="1"/>
      <c r="C4102" s="539"/>
    </row>
    <row r="4103" spans="1:3" ht="15">
      <c r="A4103" s="1"/>
      <c r="C4103" s="539"/>
    </row>
    <row r="4104" spans="1:3" ht="15">
      <c r="A4104" s="1"/>
      <c r="C4104" s="539"/>
    </row>
    <row r="4105" spans="1:3" ht="15">
      <c r="A4105" s="1"/>
      <c r="C4105" s="539"/>
    </row>
    <row r="4106" spans="1:3" ht="15">
      <c r="A4106" s="1"/>
      <c r="C4106" s="539"/>
    </row>
    <row r="4107" spans="1:3" ht="15">
      <c r="A4107" s="1"/>
      <c r="C4107" s="539"/>
    </row>
    <row r="4108" spans="1:3" ht="15">
      <c r="A4108" s="1"/>
      <c r="C4108" s="539"/>
    </row>
    <row r="4109" spans="1:3" ht="15">
      <c r="A4109" s="1"/>
      <c r="C4109" s="539"/>
    </row>
    <row r="4110" spans="1:3" ht="15">
      <c r="A4110" s="1"/>
      <c r="C4110" s="539"/>
    </row>
    <row r="4111" spans="1:3" ht="15">
      <c r="A4111" s="1"/>
      <c r="C4111" s="539"/>
    </row>
    <row r="4112" spans="1:3" ht="15">
      <c r="A4112" s="1"/>
      <c r="C4112" s="539"/>
    </row>
    <row r="4113" spans="1:3" ht="15">
      <c r="A4113" s="1"/>
      <c r="C4113" s="539"/>
    </row>
    <row r="4114" spans="1:3" ht="15">
      <c r="A4114" s="1"/>
      <c r="C4114" s="539"/>
    </row>
    <row r="4115" spans="1:3" ht="15">
      <c r="A4115" s="1"/>
      <c r="C4115" s="539"/>
    </row>
    <row r="4116" spans="1:3" ht="15">
      <c r="A4116" s="1"/>
      <c r="C4116" s="539"/>
    </row>
    <row r="4117" spans="1:3" ht="15">
      <c r="A4117" s="1"/>
      <c r="C4117" s="539"/>
    </row>
    <row r="4118" spans="1:3" ht="15">
      <c r="A4118" s="1"/>
      <c r="C4118" s="539"/>
    </row>
    <row r="4119" spans="1:3" ht="15">
      <c r="A4119" s="1"/>
      <c r="C4119" s="539"/>
    </row>
    <row r="4120" spans="1:3" ht="15">
      <c r="A4120" s="1"/>
      <c r="C4120" s="539"/>
    </row>
    <row r="4121" spans="1:3" ht="15">
      <c r="A4121" s="1"/>
      <c r="C4121" s="539"/>
    </row>
    <row r="4122" spans="1:3" ht="15">
      <c r="A4122" s="1"/>
      <c r="C4122" s="539"/>
    </row>
    <row r="4123" spans="1:3" ht="15">
      <c r="A4123" s="1"/>
      <c r="C4123" s="539"/>
    </row>
    <row r="4124" spans="1:3" ht="15">
      <c r="A4124" s="1"/>
      <c r="C4124" s="539"/>
    </row>
    <row r="4125" spans="1:3" ht="15">
      <c r="A4125" s="1"/>
      <c r="C4125" s="539"/>
    </row>
    <row r="4126" spans="1:3" ht="15">
      <c r="A4126" s="1"/>
      <c r="C4126" s="539"/>
    </row>
    <row r="4127" spans="1:3" ht="15">
      <c r="A4127" s="1"/>
      <c r="C4127" s="539"/>
    </row>
    <row r="4128" spans="1:3" ht="15">
      <c r="A4128" s="1"/>
      <c r="C4128" s="539"/>
    </row>
    <row r="4129" spans="1:3" ht="15">
      <c r="A4129" s="1"/>
      <c r="C4129" s="539"/>
    </row>
    <row r="4130" spans="1:3" ht="15">
      <c r="A4130" s="1"/>
      <c r="C4130" s="539"/>
    </row>
    <row r="4131" spans="1:3" ht="15">
      <c r="A4131" s="1"/>
      <c r="C4131" s="539"/>
    </row>
    <row r="4132" spans="1:3" ht="15">
      <c r="A4132" s="1"/>
      <c r="C4132" s="539"/>
    </row>
    <row r="4133" spans="1:3" ht="15">
      <c r="A4133" s="1"/>
      <c r="C4133" s="539"/>
    </row>
    <row r="4134" spans="1:3" ht="15">
      <c r="A4134" s="1"/>
      <c r="C4134" s="539"/>
    </row>
    <row r="4135" spans="1:3" ht="15">
      <c r="A4135" s="1"/>
      <c r="C4135" s="539"/>
    </row>
    <row r="4136" spans="1:3" ht="15">
      <c r="A4136" s="1"/>
      <c r="C4136" s="539"/>
    </row>
    <row r="4137" spans="1:3" ht="15">
      <c r="A4137" s="1"/>
      <c r="C4137" s="539"/>
    </row>
    <row r="4138" spans="1:3" ht="15">
      <c r="A4138" s="1"/>
      <c r="C4138" s="539"/>
    </row>
    <row r="4139" spans="1:3" ht="15">
      <c r="A4139" s="1"/>
      <c r="C4139" s="539"/>
    </row>
    <row r="4140" spans="1:3" ht="15">
      <c r="A4140" s="1"/>
      <c r="C4140" s="539"/>
    </row>
    <row r="4141" spans="1:3" ht="15">
      <c r="A4141" s="1"/>
      <c r="C4141" s="539"/>
    </row>
    <row r="4142" spans="1:3" ht="15">
      <c r="A4142" s="1"/>
      <c r="C4142" s="539"/>
    </row>
    <row r="4143" spans="1:3" ht="15">
      <c r="A4143" s="1"/>
      <c r="C4143" s="539"/>
    </row>
    <row r="4144" spans="1:3" ht="15">
      <c r="A4144" s="1"/>
      <c r="C4144" s="539"/>
    </row>
    <row r="4145" spans="1:3" ht="15">
      <c r="A4145" s="1"/>
      <c r="C4145" s="539"/>
    </row>
    <row r="4146" spans="1:3" ht="15">
      <c r="A4146" s="1"/>
      <c r="C4146" s="539"/>
    </row>
    <row r="4147" spans="1:3" ht="15">
      <c r="A4147" s="1"/>
      <c r="C4147" s="539"/>
    </row>
    <row r="4148" spans="1:3" ht="15">
      <c r="A4148" s="1"/>
      <c r="C4148" s="539"/>
    </row>
    <row r="4149" spans="1:3" ht="15">
      <c r="A4149" s="1"/>
      <c r="C4149" s="539"/>
    </row>
    <row r="4150" spans="1:3" ht="15">
      <c r="A4150" s="1"/>
      <c r="C4150" s="539"/>
    </row>
    <row r="4151" spans="1:3" ht="15">
      <c r="A4151" s="1"/>
      <c r="C4151" s="539"/>
    </row>
    <row r="4152" spans="1:3" ht="15">
      <c r="A4152" s="1"/>
      <c r="C4152" s="539"/>
    </row>
    <row r="4153" spans="1:3" ht="15">
      <c r="A4153" s="1"/>
      <c r="C4153" s="539"/>
    </row>
    <row r="4154" spans="1:3" ht="15">
      <c r="A4154" s="1"/>
      <c r="C4154" s="539"/>
    </row>
    <row r="4155" spans="1:3" ht="15">
      <c r="A4155" s="1"/>
      <c r="C4155" s="539"/>
    </row>
    <row r="4156" spans="1:3" ht="15">
      <c r="A4156" s="1"/>
      <c r="C4156" s="539"/>
    </row>
    <row r="4157" spans="1:3" ht="15">
      <c r="A4157" s="1"/>
      <c r="C4157" s="539"/>
    </row>
    <row r="4158" spans="1:3" ht="15">
      <c r="A4158" s="1"/>
      <c r="C4158" s="539"/>
    </row>
    <row r="4159" spans="1:3" ht="15">
      <c r="A4159" s="1"/>
      <c r="C4159" s="539"/>
    </row>
    <row r="4160" spans="1:3" ht="15">
      <c r="A4160" s="1"/>
      <c r="C4160" s="539"/>
    </row>
    <row r="4161" spans="1:3" ht="15">
      <c r="A4161" s="1"/>
      <c r="C4161" s="539"/>
    </row>
    <row r="4162" spans="1:3" ht="15">
      <c r="A4162" s="1"/>
      <c r="C4162" s="539"/>
    </row>
    <row r="4163" spans="1:3" ht="15">
      <c r="A4163" s="1"/>
      <c r="C4163" s="539"/>
    </row>
    <row r="4164" spans="1:3" ht="15">
      <c r="A4164" s="1"/>
      <c r="C4164" s="539"/>
    </row>
    <row r="4165" spans="1:3" ht="15">
      <c r="A4165" s="1"/>
      <c r="C4165" s="539"/>
    </row>
    <row r="4166" spans="1:3" ht="15">
      <c r="A4166" s="1"/>
      <c r="C4166" s="539"/>
    </row>
    <row r="4167" spans="1:3" ht="15">
      <c r="A4167" s="1"/>
      <c r="C4167" s="539"/>
    </row>
    <row r="4168" spans="1:3" ht="15">
      <c r="A4168" s="1"/>
      <c r="C4168" s="539"/>
    </row>
    <row r="4169" spans="1:3" ht="15">
      <c r="A4169" s="1"/>
      <c r="C4169" s="539"/>
    </row>
    <row r="4170" spans="1:3" ht="15">
      <c r="A4170" s="1"/>
      <c r="C4170" s="539"/>
    </row>
    <row r="4171" spans="1:3" ht="15">
      <c r="A4171" s="1"/>
      <c r="C4171" s="539"/>
    </row>
    <row r="4172" spans="1:3" ht="15">
      <c r="A4172" s="1"/>
      <c r="C4172" s="539"/>
    </row>
    <row r="4173" spans="1:3" ht="15">
      <c r="A4173" s="1"/>
      <c r="C4173" s="539"/>
    </row>
    <row r="4174" spans="1:3" ht="15">
      <c r="A4174" s="1"/>
      <c r="C4174" s="539"/>
    </row>
    <row r="4175" spans="1:3" ht="15">
      <c r="A4175" s="1"/>
      <c r="C4175" s="539"/>
    </row>
    <row r="4176" spans="1:3" ht="15">
      <c r="A4176" s="1"/>
      <c r="C4176" s="539"/>
    </row>
    <row r="4177" spans="1:3" ht="15">
      <c r="A4177" s="1"/>
      <c r="C4177" s="539"/>
    </row>
    <row r="4178" spans="1:3" ht="15">
      <c r="A4178" s="1"/>
      <c r="C4178" s="539"/>
    </row>
    <row r="4179" spans="1:3" ht="15">
      <c r="A4179" s="1"/>
      <c r="C4179" s="539"/>
    </row>
    <row r="4180" spans="1:3" ht="15">
      <c r="A4180" s="1"/>
      <c r="C4180" s="539"/>
    </row>
    <row r="4181" spans="1:3" ht="15">
      <c r="A4181" s="1"/>
      <c r="C4181" s="539"/>
    </row>
    <row r="4182" spans="1:3" ht="15">
      <c r="A4182" s="1"/>
      <c r="C4182" s="539"/>
    </row>
    <row r="4183" spans="1:3" ht="15">
      <c r="A4183" s="1"/>
      <c r="C4183" s="539"/>
    </row>
    <row r="4184" spans="1:3" ht="15">
      <c r="A4184" s="1"/>
      <c r="C4184" s="539"/>
    </row>
    <row r="4185" spans="1:3" ht="15">
      <c r="A4185" s="1"/>
      <c r="C4185" s="539"/>
    </row>
    <row r="4186" spans="1:3" ht="15">
      <c r="A4186" s="1"/>
      <c r="C4186" s="539"/>
    </row>
    <row r="4187" spans="1:3" ht="15">
      <c r="A4187" s="1"/>
      <c r="C4187" s="539"/>
    </row>
    <row r="4188" spans="1:3" ht="15">
      <c r="A4188" s="1"/>
      <c r="C4188" s="539"/>
    </row>
    <row r="4189" spans="1:3" ht="15">
      <c r="A4189" s="1"/>
      <c r="C4189" s="539"/>
    </row>
    <row r="4190" spans="1:3" ht="15">
      <c r="A4190" s="1"/>
      <c r="C4190" s="539"/>
    </row>
    <row r="4191" spans="1:3" ht="15">
      <c r="A4191" s="1"/>
      <c r="C4191" s="539"/>
    </row>
    <row r="4192" spans="1:3" ht="15">
      <c r="A4192" s="1"/>
      <c r="C4192" s="539"/>
    </row>
    <row r="4193" spans="1:3" ht="15">
      <c r="A4193" s="1"/>
      <c r="C4193" s="539"/>
    </row>
    <row r="4194" spans="1:3" ht="15">
      <c r="A4194" s="1"/>
      <c r="C4194" s="539"/>
    </row>
    <row r="4195" spans="1:3" ht="15">
      <c r="A4195" s="1"/>
      <c r="C4195" s="539"/>
    </row>
    <row r="4196" spans="1:3" ht="15">
      <c r="A4196" s="1"/>
      <c r="C4196" s="539"/>
    </row>
    <row r="4197" spans="1:3" ht="15">
      <c r="A4197" s="1"/>
      <c r="C4197" s="539"/>
    </row>
    <row r="4198" spans="1:3" ht="15">
      <c r="A4198" s="1"/>
      <c r="C4198" s="539"/>
    </row>
    <row r="4199" spans="1:3" ht="15">
      <c r="A4199" s="1"/>
      <c r="C4199" s="539"/>
    </row>
    <row r="4200" spans="1:3" ht="15">
      <c r="A4200" s="1"/>
      <c r="C4200" s="539"/>
    </row>
    <row r="4201" spans="1:3" ht="15">
      <c r="A4201" s="1"/>
      <c r="C4201" s="539"/>
    </row>
    <row r="4202" spans="1:3" ht="15">
      <c r="A4202" s="1"/>
      <c r="C4202" s="539"/>
    </row>
    <row r="4203" spans="1:3" ht="15">
      <c r="A4203" s="1"/>
      <c r="C4203" s="539"/>
    </row>
    <row r="4204" spans="1:3" ht="15">
      <c r="A4204" s="1"/>
      <c r="C4204" s="539"/>
    </row>
    <row r="4205" spans="1:3" ht="15">
      <c r="A4205" s="1"/>
      <c r="C4205" s="539"/>
    </row>
    <row r="4206" spans="1:3" ht="15">
      <c r="A4206" s="1"/>
      <c r="C4206" s="539"/>
    </row>
    <row r="4207" spans="1:3" ht="15">
      <c r="A4207" s="1"/>
      <c r="C4207" s="539"/>
    </row>
    <row r="4208" spans="1:3" ht="15">
      <c r="A4208" s="1"/>
      <c r="C4208" s="539"/>
    </row>
    <row r="4209" spans="1:3" ht="15">
      <c r="A4209" s="1"/>
      <c r="C4209" s="539"/>
    </row>
    <row r="4210" spans="1:3" ht="15">
      <c r="A4210" s="1"/>
      <c r="C4210" s="539"/>
    </row>
    <row r="4211" spans="1:3" ht="15">
      <c r="A4211" s="1"/>
      <c r="C4211" s="539"/>
    </row>
    <row r="4212" spans="1:3" ht="15">
      <c r="A4212" s="1"/>
      <c r="C4212" s="539"/>
    </row>
    <row r="4213" spans="1:3" ht="15">
      <c r="A4213" s="1"/>
      <c r="C4213" s="539"/>
    </row>
    <row r="4214" spans="1:3" ht="15">
      <c r="A4214" s="1"/>
      <c r="C4214" s="539"/>
    </row>
    <row r="4215" spans="1:3" ht="15">
      <c r="A4215" s="1"/>
      <c r="C4215" s="539"/>
    </row>
    <row r="4216" spans="1:3" ht="15">
      <c r="A4216" s="1"/>
      <c r="C4216" s="539"/>
    </row>
    <row r="4217" spans="1:3" ht="15">
      <c r="A4217" s="1"/>
      <c r="C4217" s="539"/>
    </row>
    <row r="4218" spans="1:3" ht="15">
      <c r="A4218" s="1"/>
      <c r="C4218" s="539"/>
    </row>
    <row r="4219" spans="1:3" ht="15">
      <c r="A4219" s="1"/>
      <c r="C4219" s="539"/>
    </row>
    <row r="4220" spans="1:3" ht="15">
      <c r="A4220" s="1"/>
      <c r="C4220" s="539"/>
    </row>
    <row r="4221" spans="1:3" ht="15">
      <c r="A4221" s="1"/>
      <c r="C4221" s="539"/>
    </row>
    <row r="4222" spans="1:3" ht="15">
      <c r="A4222" s="1"/>
      <c r="C4222" s="539"/>
    </row>
    <row r="4223" spans="1:3" ht="15">
      <c r="A4223" s="1"/>
      <c r="C4223" s="539"/>
    </row>
    <row r="4224" spans="1:3" ht="15">
      <c r="A4224" s="1"/>
      <c r="C4224" s="539"/>
    </row>
    <row r="4225" spans="1:3" ht="15">
      <c r="A4225" s="1"/>
      <c r="C4225" s="539"/>
    </row>
    <row r="4226" spans="1:3" ht="15">
      <c r="A4226" s="1"/>
      <c r="C4226" s="539"/>
    </row>
    <row r="4227" spans="1:3" ht="15">
      <c r="A4227" s="1"/>
      <c r="C4227" s="539"/>
    </row>
    <row r="4228" spans="1:3" ht="15">
      <c r="A4228" s="1"/>
      <c r="C4228" s="539"/>
    </row>
    <row r="4229" spans="1:3" ht="15">
      <c r="A4229" s="1"/>
      <c r="C4229" s="539"/>
    </row>
    <row r="4230" spans="1:3" ht="15">
      <c r="A4230" s="1"/>
      <c r="C4230" s="539"/>
    </row>
    <row r="4231" spans="1:3" ht="15">
      <c r="A4231" s="1"/>
      <c r="C4231" s="539"/>
    </row>
    <row r="4232" spans="1:3" ht="15">
      <c r="A4232" s="1"/>
      <c r="C4232" s="539"/>
    </row>
    <row r="4233" spans="1:3" ht="15">
      <c r="A4233" s="1"/>
      <c r="C4233" s="539"/>
    </row>
    <row r="4234" spans="1:3" ht="15">
      <c r="A4234" s="1"/>
      <c r="C4234" s="539"/>
    </row>
    <row r="4235" spans="1:3" ht="15">
      <c r="A4235" s="1"/>
      <c r="C4235" s="539"/>
    </row>
    <row r="4236" spans="1:3" ht="15">
      <c r="A4236" s="1"/>
      <c r="C4236" s="539"/>
    </row>
    <row r="4237" spans="1:3" ht="15">
      <c r="A4237" s="1"/>
      <c r="C4237" s="539"/>
    </row>
    <row r="4238" spans="1:3" ht="15">
      <c r="A4238" s="1"/>
      <c r="C4238" s="539"/>
    </row>
    <row r="4239" spans="1:3" ht="15">
      <c r="A4239" s="1"/>
      <c r="C4239" s="539"/>
    </row>
    <row r="4240" spans="1:3" ht="15">
      <c r="A4240" s="1"/>
      <c r="C4240" s="539"/>
    </row>
    <row r="4241" spans="1:3" ht="15">
      <c r="A4241" s="1"/>
      <c r="C4241" s="539"/>
    </row>
    <row r="4242" spans="1:3" ht="15">
      <c r="A4242" s="1"/>
      <c r="C4242" s="539"/>
    </row>
    <row r="4243" spans="1:3" ht="15">
      <c r="A4243" s="1"/>
      <c r="C4243" s="539"/>
    </row>
    <row r="4244" spans="1:3" ht="15">
      <c r="A4244" s="1"/>
      <c r="C4244" s="539"/>
    </row>
    <row r="4245" spans="1:3" ht="15">
      <c r="A4245" s="1"/>
      <c r="C4245" s="539"/>
    </row>
    <row r="4246" spans="1:3" ht="15">
      <c r="A4246" s="1"/>
      <c r="C4246" s="539"/>
    </row>
    <row r="4247" spans="1:3" ht="15">
      <c r="A4247" s="1"/>
      <c r="C4247" s="539"/>
    </row>
    <row r="4248" spans="1:3" ht="15">
      <c r="A4248" s="1"/>
      <c r="C4248" s="539"/>
    </row>
    <row r="4249" spans="1:3" ht="15">
      <c r="A4249" s="1"/>
      <c r="C4249" s="539"/>
    </row>
    <row r="4250" spans="1:3" ht="15">
      <c r="A4250" s="1"/>
      <c r="C4250" s="539"/>
    </row>
    <row r="4251" spans="1:3" ht="15">
      <c r="A4251" s="1"/>
      <c r="C4251" s="539"/>
    </row>
    <row r="4252" spans="1:3" ht="15">
      <c r="A4252" s="1"/>
      <c r="C4252" s="539"/>
    </row>
    <row r="4253" spans="1:3" ht="15">
      <c r="A4253" s="1"/>
      <c r="C4253" s="539"/>
    </row>
    <row r="4254" spans="1:3" ht="15">
      <c r="A4254" s="1"/>
      <c r="C4254" s="539"/>
    </row>
    <row r="4255" spans="1:3" ht="15">
      <c r="A4255" s="1"/>
      <c r="C4255" s="539"/>
    </row>
    <row r="4256" spans="1:3" ht="15">
      <c r="A4256" s="1"/>
      <c r="C4256" s="539"/>
    </row>
    <row r="4257" spans="1:3" ht="15">
      <c r="A4257" s="1"/>
      <c r="C4257" s="539"/>
    </row>
    <row r="4258" spans="1:3" ht="15">
      <c r="A4258" s="1"/>
      <c r="C4258" s="539"/>
    </row>
    <row r="4259" spans="1:3" ht="15">
      <c r="A4259" s="1"/>
      <c r="C4259" s="539"/>
    </row>
    <row r="4260" spans="1:3" ht="15">
      <c r="A4260" s="1"/>
      <c r="C4260" s="539"/>
    </row>
    <row r="4261" spans="1:3" ht="15">
      <c r="A4261" s="1"/>
      <c r="C4261" s="539"/>
    </row>
    <row r="4262" spans="1:3" ht="15">
      <c r="A4262" s="1"/>
      <c r="C4262" s="539"/>
    </row>
    <row r="4263" spans="1:3" ht="15">
      <c r="A4263" s="1"/>
      <c r="C4263" s="539"/>
    </row>
    <row r="4264" spans="1:3" ht="15">
      <c r="A4264" s="1"/>
      <c r="C4264" s="539"/>
    </row>
    <row r="4265" spans="1:3" ht="15">
      <c r="A4265" s="1"/>
      <c r="C4265" s="539"/>
    </row>
    <row r="4266" spans="1:3" ht="15">
      <c r="A4266" s="1"/>
      <c r="C4266" s="539"/>
    </row>
    <row r="4267" spans="1:3" ht="15">
      <c r="A4267" s="1"/>
      <c r="C4267" s="539"/>
    </row>
    <row r="4268" spans="1:3" ht="15">
      <c r="A4268" s="1"/>
      <c r="C4268" s="539"/>
    </row>
    <row r="4269" spans="1:3" ht="15">
      <c r="A4269" s="1"/>
      <c r="C4269" s="539"/>
    </row>
    <row r="4270" spans="1:3" ht="15">
      <c r="A4270" s="1"/>
      <c r="C4270" s="539"/>
    </row>
    <row r="4271" spans="1:3" ht="15">
      <c r="A4271" s="1"/>
      <c r="C4271" s="539"/>
    </row>
    <row r="4272" spans="1:3" ht="15">
      <c r="A4272" s="1"/>
      <c r="C4272" s="539"/>
    </row>
    <row r="4273" spans="1:3" ht="15">
      <c r="A4273" s="1"/>
      <c r="C4273" s="539"/>
    </row>
    <row r="4274" spans="1:3" ht="15">
      <c r="A4274" s="1"/>
      <c r="C4274" s="539"/>
    </row>
    <row r="4275" spans="1:3" ht="15">
      <c r="A4275" s="1"/>
      <c r="C4275" s="539"/>
    </row>
    <row r="4276" spans="1:3" ht="15">
      <c r="A4276" s="1"/>
      <c r="C4276" s="539"/>
    </row>
    <row r="4277" spans="1:3" ht="15">
      <c r="A4277" s="1"/>
      <c r="C4277" s="539"/>
    </row>
    <row r="4278" spans="1:3" ht="15">
      <c r="A4278" s="1"/>
      <c r="C4278" s="539"/>
    </row>
    <row r="4279" spans="1:3" ht="15">
      <c r="A4279" s="1"/>
      <c r="C4279" s="539"/>
    </row>
    <row r="4280" spans="1:3" ht="15">
      <c r="A4280" s="1"/>
      <c r="C4280" s="539"/>
    </row>
    <row r="4281" spans="1:3" ht="15">
      <c r="A4281" s="1"/>
      <c r="C4281" s="539"/>
    </row>
    <row r="4282" spans="1:3" ht="15">
      <c r="A4282" s="1"/>
      <c r="C4282" s="539"/>
    </row>
    <row r="4283" spans="1:3" ht="15">
      <c r="A4283" s="1"/>
      <c r="C4283" s="539"/>
    </row>
    <row r="4284" spans="1:3" ht="15">
      <c r="A4284" s="1"/>
      <c r="C4284" s="539"/>
    </row>
    <row r="4285" spans="1:3" ht="15">
      <c r="A4285" s="1"/>
      <c r="C4285" s="539"/>
    </row>
    <row r="4286" spans="1:3" ht="15">
      <c r="A4286" s="1"/>
      <c r="C4286" s="539"/>
    </row>
    <row r="4287" spans="1:3" ht="15">
      <c r="A4287" s="1"/>
      <c r="C4287" s="539"/>
    </row>
    <row r="4288" spans="1:3" ht="15">
      <c r="A4288" s="1"/>
      <c r="C4288" s="539"/>
    </row>
    <row r="4289" spans="1:3" ht="15">
      <c r="A4289" s="1"/>
      <c r="C4289" s="539"/>
    </row>
    <row r="4290" spans="1:3" ht="15">
      <c r="A4290" s="1"/>
      <c r="C4290" s="539"/>
    </row>
    <row r="4291" spans="1:3" ht="15">
      <c r="A4291" s="1"/>
      <c r="C4291" s="539"/>
    </row>
    <row r="4292" spans="1:3" ht="15">
      <c r="A4292" s="1"/>
      <c r="C4292" s="539"/>
    </row>
    <row r="4293" spans="1:3" ht="15">
      <c r="A4293" s="1"/>
      <c r="C4293" s="539"/>
    </row>
    <row r="4294" spans="1:3" ht="15">
      <c r="A4294" s="1"/>
      <c r="C4294" s="539"/>
    </row>
    <row r="4295" spans="1:3" ht="15">
      <c r="A4295" s="1"/>
      <c r="C4295" s="539"/>
    </row>
    <row r="4296" spans="1:3" ht="15">
      <c r="A4296" s="1"/>
      <c r="C4296" s="539"/>
    </row>
    <row r="4297" spans="1:3" ht="15">
      <c r="A4297" s="1"/>
      <c r="C4297" s="539"/>
    </row>
    <row r="4298" spans="1:3" ht="15">
      <c r="A4298" s="1"/>
      <c r="C4298" s="539"/>
    </row>
    <row r="4299" spans="1:3" ht="15">
      <c r="A4299" s="1"/>
      <c r="C4299" s="539"/>
    </row>
    <row r="4300" spans="1:3" ht="15">
      <c r="A4300" s="1"/>
      <c r="C4300" s="539"/>
    </row>
    <row r="4301" spans="1:3" ht="15">
      <c r="A4301" s="1"/>
      <c r="C4301" s="539"/>
    </row>
    <row r="4302" spans="1:3" ht="15">
      <c r="A4302" s="1"/>
      <c r="C4302" s="539"/>
    </row>
    <row r="4303" spans="1:3" ht="15">
      <c r="A4303" s="1"/>
      <c r="C4303" s="539"/>
    </row>
    <row r="4304" spans="1:3" ht="15">
      <c r="A4304" s="1"/>
      <c r="C4304" s="539"/>
    </row>
    <row r="4305" spans="1:3" ht="15">
      <c r="A4305" s="1"/>
      <c r="C4305" s="539"/>
    </row>
    <row r="4306" spans="1:3" ht="15">
      <c r="A4306" s="1"/>
      <c r="C4306" s="539"/>
    </row>
    <row r="4307" spans="1:3" ht="15">
      <c r="A4307" s="1"/>
      <c r="C4307" s="539"/>
    </row>
    <row r="4308" spans="1:3" ht="15">
      <c r="A4308" s="1"/>
      <c r="C4308" s="539"/>
    </row>
    <row r="4309" spans="1:3" ht="15">
      <c r="A4309" s="1"/>
      <c r="C4309" s="539"/>
    </row>
    <row r="4310" spans="1:3" ht="15">
      <c r="A4310" s="1"/>
      <c r="C4310" s="539"/>
    </row>
    <row r="4311" spans="1:3" ht="15">
      <c r="A4311" s="1"/>
      <c r="C4311" s="539"/>
    </row>
    <row r="4312" spans="1:3" ht="15">
      <c r="A4312" s="1"/>
      <c r="C4312" s="539"/>
    </row>
    <row r="4313" spans="1:3" ht="15">
      <c r="A4313" s="1"/>
      <c r="C4313" s="539"/>
    </row>
    <row r="4314" spans="1:3" ht="15">
      <c r="A4314" s="1"/>
      <c r="C4314" s="539"/>
    </row>
    <row r="4315" spans="1:3" ht="15">
      <c r="A4315" s="1"/>
      <c r="C4315" s="539"/>
    </row>
    <row r="4316" spans="1:3" ht="15">
      <c r="A4316" s="1"/>
      <c r="C4316" s="539"/>
    </row>
    <row r="4317" spans="1:3" ht="15">
      <c r="A4317" s="1"/>
      <c r="C4317" s="539"/>
    </row>
    <row r="4318" spans="1:3" ht="15">
      <c r="A4318" s="1"/>
      <c r="C4318" s="539"/>
    </row>
    <row r="4319" spans="1:3" ht="15">
      <c r="A4319" s="1"/>
      <c r="C4319" s="539"/>
    </row>
    <row r="4320" spans="1:3" ht="15">
      <c r="A4320" s="1"/>
      <c r="C4320" s="539"/>
    </row>
    <row r="4321" spans="1:3" ht="15">
      <c r="A4321" s="1"/>
      <c r="C4321" s="539"/>
    </row>
    <row r="4322" spans="1:3" ht="15">
      <c r="A4322" s="1"/>
      <c r="C4322" s="539"/>
    </row>
    <row r="4323" spans="1:3" ht="15">
      <c r="A4323" s="1"/>
      <c r="C4323" s="539"/>
    </row>
    <row r="4324" spans="1:3" ht="15">
      <c r="A4324" s="1"/>
      <c r="C4324" s="539"/>
    </row>
    <row r="4325" spans="1:3" ht="15">
      <c r="A4325" s="1"/>
      <c r="C4325" s="539"/>
    </row>
    <row r="4326" spans="1:3" ht="15">
      <c r="A4326" s="1"/>
      <c r="C4326" s="539"/>
    </row>
    <row r="4327" spans="1:3" ht="15">
      <c r="A4327" s="1"/>
      <c r="C4327" s="539"/>
    </row>
    <row r="4328" spans="1:3" ht="15">
      <c r="A4328" s="1"/>
      <c r="C4328" s="539"/>
    </row>
    <row r="4329" spans="1:3" ht="15">
      <c r="A4329" s="1"/>
      <c r="C4329" s="539"/>
    </row>
    <row r="4330" spans="1:3" ht="15">
      <c r="A4330" s="1"/>
      <c r="C4330" s="539"/>
    </row>
    <row r="4331" spans="1:3" ht="15">
      <c r="A4331" s="1"/>
      <c r="C4331" s="539"/>
    </row>
    <row r="4332" spans="1:3" ht="15">
      <c r="A4332" s="1"/>
      <c r="C4332" s="539"/>
    </row>
    <row r="4333" spans="1:3" ht="15">
      <c r="A4333" s="1"/>
      <c r="C4333" s="539"/>
    </row>
    <row r="4334" spans="1:3" ht="15">
      <c r="A4334" s="1"/>
      <c r="C4334" s="539"/>
    </row>
    <row r="4335" spans="1:3" ht="15">
      <c r="A4335" s="1"/>
      <c r="C4335" s="539"/>
    </row>
    <row r="4336" spans="1:3" ht="15">
      <c r="A4336" s="1"/>
      <c r="C4336" s="539"/>
    </row>
    <row r="4337" spans="1:3" ht="15">
      <c r="A4337" s="1"/>
      <c r="C4337" s="539"/>
    </row>
    <row r="4338" spans="1:3" ht="15">
      <c r="A4338" s="1"/>
      <c r="C4338" s="539"/>
    </row>
    <row r="4339" spans="1:3" ht="15">
      <c r="A4339" s="1"/>
      <c r="C4339" s="539"/>
    </row>
    <row r="4340" spans="1:3" ht="15">
      <c r="A4340" s="1"/>
      <c r="C4340" s="539"/>
    </row>
    <row r="4341" spans="1:3" ht="15">
      <c r="A4341" s="1"/>
      <c r="C4341" s="539"/>
    </row>
    <row r="4342" spans="1:3" ht="15">
      <c r="A4342" s="1"/>
      <c r="C4342" s="539"/>
    </row>
    <row r="4343" spans="1:3" ht="15">
      <c r="A4343" s="1"/>
      <c r="C4343" s="539"/>
    </row>
    <row r="4344" spans="1:3" ht="15">
      <c r="A4344" s="1"/>
      <c r="C4344" s="539"/>
    </row>
    <row r="4345" spans="1:3" ht="15">
      <c r="A4345" s="1"/>
      <c r="C4345" s="539"/>
    </row>
    <row r="4346" spans="1:3" ht="15">
      <c r="A4346" s="1"/>
      <c r="C4346" s="539"/>
    </row>
    <row r="4347" spans="1:3" ht="15">
      <c r="A4347" s="1"/>
      <c r="C4347" s="539"/>
    </row>
    <row r="4348" spans="1:3" ht="15">
      <c r="A4348" s="1"/>
      <c r="C4348" s="539"/>
    </row>
    <row r="4349" spans="1:3" ht="15">
      <c r="A4349" s="1"/>
      <c r="C4349" s="539"/>
    </row>
    <row r="4350" spans="1:3" ht="15">
      <c r="A4350" s="1"/>
      <c r="C4350" s="539"/>
    </row>
    <row r="4351" spans="1:3" ht="15">
      <c r="A4351" s="1"/>
      <c r="C4351" s="539"/>
    </row>
    <row r="4352" spans="1:3" ht="15">
      <c r="A4352" s="1"/>
      <c r="C4352" s="539"/>
    </row>
    <row r="4353" spans="1:3" ht="15">
      <c r="A4353" s="1"/>
      <c r="C4353" s="539"/>
    </row>
    <row r="4354" spans="1:3" ht="15">
      <c r="A4354" s="1"/>
      <c r="C4354" s="539"/>
    </row>
    <row r="4355" spans="1:3" ht="15">
      <c r="A4355" s="1"/>
      <c r="C4355" s="539"/>
    </row>
    <row r="4356" spans="1:3" ht="15">
      <c r="A4356" s="1"/>
      <c r="C4356" s="539"/>
    </row>
    <row r="4357" spans="1:3" ht="15">
      <c r="A4357" s="1"/>
      <c r="C4357" s="539"/>
    </row>
    <row r="4358" spans="1:3" ht="15">
      <c r="A4358" s="1"/>
      <c r="C4358" s="539"/>
    </row>
    <row r="4359" spans="1:3" ht="15">
      <c r="A4359" s="1"/>
      <c r="C4359" s="539"/>
    </row>
    <row r="4360" spans="1:3" ht="15">
      <c r="A4360" s="1"/>
      <c r="C4360" s="539"/>
    </row>
    <row r="4361" spans="1:3" ht="15">
      <c r="A4361" s="1"/>
      <c r="C4361" s="539"/>
    </row>
    <row r="4362" spans="1:3" ht="15">
      <c r="A4362" s="1"/>
      <c r="C4362" s="539"/>
    </row>
    <row r="4363" spans="1:3" ht="15">
      <c r="A4363" s="1"/>
      <c r="C4363" s="539"/>
    </row>
    <row r="4364" spans="1:3" ht="15">
      <c r="A4364" s="1"/>
      <c r="C4364" s="539"/>
    </row>
    <row r="4365" spans="1:3" ht="15">
      <c r="A4365" s="1"/>
      <c r="C4365" s="539"/>
    </row>
    <row r="4366" spans="1:3" ht="15">
      <c r="A4366" s="1"/>
      <c r="C4366" s="539"/>
    </row>
    <row r="4367" spans="1:3" ht="15">
      <c r="A4367" s="1"/>
      <c r="C4367" s="539"/>
    </row>
    <row r="4368" spans="1:3" ht="15">
      <c r="A4368" s="1"/>
      <c r="C4368" s="539"/>
    </row>
    <row r="4369" spans="1:3" ht="15">
      <c r="A4369" s="1"/>
      <c r="C4369" s="539"/>
    </row>
    <row r="4370" spans="1:3" ht="15">
      <c r="A4370" s="1"/>
      <c r="C4370" s="539"/>
    </row>
    <row r="4371" spans="1:3" ht="15">
      <c r="A4371" s="1"/>
      <c r="C4371" s="539"/>
    </row>
    <row r="4372" spans="1:3" ht="15">
      <c r="A4372" s="1"/>
      <c r="C4372" s="539"/>
    </row>
    <row r="4373" spans="1:3" ht="15">
      <c r="A4373" s="1"/>
      <c r="C4373" s="539"/>
    </row>
    <row r="4374" spans="1:3" ht="15">
      <c r="A4374" s="1"/>
      <c r="C4374" s="539"/>
    </row>
    <row r="4375" spans="1:3" ht="15">
      <c r="A4375" s="1"/>
      <c r="C4375" s="539"/>
    </row>
    <row r="4376" spans="1:3" ht="15">
      <c r="A4376" s="1"/>
      <c r="C4376" s="539"/>
    </row>
    <row r="4377" spans="1:3" ht="15">
      <c r="A4377" s="1"/>
      <c r="C4377" s="539"/>
    </row>
    <row r="4378" spans="1:3" ht="15">
      <c r="A4378" s="1"/>
      <c r="C4378" s="539"/>
    </row>
    <row r="4379" spans="1:3" ht="15">
      <c r="A4379" s="1"/>
      <c r="C4379" s="539"/>
    </row>
    <row r="4380" spans="1:3" ht="15">
      <c r="A4380" s="1"/>
      <c r="C4380" s="539"/>
    </row>
    <row r="4381" spans="1:3" ht="15">
      <c r="A4381" s="1"/>
      <c r="C4381" s="539"/>
    </row>
    <row r="4382" spans="1:3" ht="15">
      <c r="A4382" s="1"/>
      <c r="C4382" s="539"/>
    </row>
    <row r="4383" spans="1:3" ht="15">
      <c r="A4383" s="1"/>
      <c r="C4383" s="539"/>
    </row>
    <row r="4384" spans="1:3" ht="15">
      <c r="A4384" s="1"/>
      <c r="C4384" s="539"/>
    </row>
    <row r="4385" spans="1:3" ht="15">
      <c r="A4385" s="1"/>
      <c r="C4385" s="539"/>
    </row>
    <row r="4386" spans="1:3" ht="15">
      <c r="A4386" s="1"/>
      <c r="C4386" s="539"/>
    </row>
    <row r="4387" spans="1:3" ht="15">
      <c r="A4387" s="1"/>
      <c r="C4387" s="539"/>
    </row>
    <row r="4388" spans="1:3" ht="15">
      <c r="A4388" s="1"/>
      <c r="C4388" s="539"/>
    </row>
    <row r="4389" spans="1:3" ht="15">
      <c r="A4389" s="1"/>
      <c r="C4389" s="539"/>
    </row>
    <row r="4390" spans="1:3" ht="15">
      <c r="A4390" s="1"/>
      <c r="C4390" s="539"/>
    </row>
    <row r="4391" spans="1:3" ht="15">
      <c r="A4391" s="1"/>
      <c r="C4391" s="539"/>
    </row>
    <row r="4392" spans="1:3" ht="15">
      <c r="A4392" s="1"/>
      <c r="C4392" s="539"/>
    </row>
    <row r="4393" spans="1:3" ht="15">
      <c r="A4393" s="1"/>
      <c r="C4393" s="539"/>
    </row>
    <row r="4394" spans="1:3" ht="15">
      <c r="A4394" s="1"/>
      <c r="C4394" s="539"/>
    </row>
    <row r="4395" spans="1:3" ht="15">
      <c r="A4395" s="1"/>
      <c r="C4395" s="539"/>
    </row>
    <row r="4396" spans="1:3" ht="15">
      <c r="A4396" s="1"/>
      <c r="C4396" s="539"/>
    </row>
    <row r="4397" spans="1:3" ht="15">
      <c r="A4397" s="1"/>
      <c r="C4397" s="539"/>
    </row>
    <row r="4398" spans="1:3" ht="15">
      <c r="A4398" s="1"/>
      <c r="C4398" s="539"/>
    </row>
    <row r="4399" spans="1:3" ht="15">
      <c r="A4399" s="1"/>
      <c r="C4399" s="539"/>
    </row>
    <row r="4400" spans="1:3" ht="15">
      <c r="A4400" s="1"/>
      <c r="C4400" s="539"/>
    </row>
    <row r="4401" spans="1:3" ht="15">
      <c r="A4401" s="1"/>
      <c r="C4401" s="539"/>
    </row>
    <row r="4402" spans="1:3" ht="15">
      <c r="A4402" s="1"/>
      <c r="C4402" s="539"/>
    </row>
    <row r="4403" spans="1:3" ht="15">
      <c r="A4403" s="1"/>
      <c r="C4403" s="539"/>
    </row>
    <row r="4404" spans="1:3" ht="15">
      <c r="A4404" s="1"/>
      <c r="C4404" s="539"/>
    </row>
    <row r="4405" spans="1:3" ht="15">
      <c r="A4405" s="1"/>
      <c r="C4405" s="539"/>
    </row>
    <row r="4406" spans="1:3" ht="15">
      <c r="A4406" s="1"/>
      <c r="C4406" s="539"/>
    </row>
    <row r="4407" spans="1:3" ht="15">
      <c r="A4407" s="1"/>
      <c r="C4407" s="539"/>
    </row>
    <row r="4408" spans="1:3" ht="15">
      <c r="A4408" s="1"/>
      <c r="C4408" s="539"/>
    </row>
    <row r="4409" spans="1:3" ht="15">
      <c r="A4409" s="1"/>
      <c r="C4409" s="539"/>
    </row>
    <row r="4410" spans="1:3" ht="15">
      <c r="A4410" s="1"/>
      <c r="C4410" s="539"/>
    </row>
    <row r="4411" spans="1:3" ht="15">
      <c r="A4411" s="1"/>
      <c r="C4411" s="539"/>
    </row>
    <row r="4412" spans="1:3" ht="15">
      <c r="A4412" s="1"/>
      <c r="C4412" s="539"/>
    </row>
    <row r="4413" spans="1:3" ht="15">
      <c r="A4413" s="1"/>
      <c r="C4413" s="539"/>
    </row>
    <row r="4414" spans="1:3" ht="15">
      <c r="A4414" s="1"/>
      <c r="C4414" s="539"/>
    </row>
    <row r="4415" spans="1:3" ht="15">
      <c r="A4415" s="1"/>
      <c r="C4415" s="539"/>
    </row>
    <row r="4416" spans="1:3" ht="15">
      <c r="A4416" s="1"/>
      <c r="C4416" s="539"/>
    </row>
    <row r="4417" spans="1:3" ht="15">
      <c r="A4417" s="1"/>
      <c r="C4417" s="539"/>
    </row>
    <row r="4418" spans="1:3" ht="15">
      <c r="A4418" s="1"/>
      <c r="C4418" s="539"/>
    </row>
    <row r="4419" spans="1:3" ht="15">
      <c r="A4419" s="1"/>
      <c r="C4419" s="539"/>
    </row>
    <row r="4420" spans="1:3" ht="15">
      <c r="A4420" s="1"/>
      <c r="C4420" s="539"/>
    </row>
    <row r="4421" spans="1:3" ht="15">
      <c r="A4421" s="1"/>
      <c r="C4421" s="539"/>
    </row>
    <row r="4422" spans="1:3" ht="15">
      <c r="A4422" s="1"/>
      <c r="C4422" s="539"/>
    </row>
    <row r="4423" spans="1:3" ht="15">
      <c r="A4423" s="1"/>
      <c r="C4423" s="539"/>
    </row>
    <row r="4424" spans="1:3" ht="15">
      <c r="A4424" s="1"/>
      <c r="C4424" s="539"/>
    </row>
    <row r="4425" spans="1:3" ht="15">
      <c r="A4425" s="1"/>
      <c r="C4425" s="539"/>
    </row>
    <row r="4426" spans="1:3" ht="15">
      <c r="A4426" s="1"/>
      <c r="C4426" s="539"/>
    </row>
    <row r="4427" spans="1:3" ht="15">
      <c r="A4427" s="1"/>
      <c r="C4427" s="539"/>
    </row>
    <row r="4428" spans="1:3" ht="15">
      <c r="A4428" s="1"/>
      <c r="C4428" s="539"/>
    </row>
    <row r="4429" spans="1:3" ht="15">
      <c r="A4429" s="1"/>
      <c r="C4429" s="539"/>
    </row>
    <row r="4430" spans="1:3" ht="15">
      <c r="A4430" s="1"/>
      <c r="C4430" s="539"/>
    </row>
    <row r="4431" spans="1:3" ht="15">
      <c r="A4431" s="1"/>
      <c r="C4431" s="539"/>
    </row>
    <row r="4432" spans="1:3" ht="15">
      <c r="A4432" s="1"/>
      <c r="C4432" s="539"/>
    </row>
    <row r="4433" spans="1:3" ht="15">
      <c r="A4433" s="1"/>
      <c r="C4433" s="539"/>
    </row>
    <row r="4434" spans="1:3" ht="15">
      <c r="A4434" s="1"/>
      <c r="C4434" s="539"/>
    </row>
    <row r="4435" spans="1:3" ht="15">
      <c r="A4435" s="1"/>
      <c r="C4435" s="539"/>
    </row>
    <row r="4436" spans="1:3" ht="15">
      <c r="A4436" s="1"/>
      <c r="C4436" s="539"/>
    </row>
    <row r="4437" spans="1:3" ht="15">
      <c r="A4437" s="1"/>
      <c r="C4437" s="539"/>
    </row>
    <row r="4438" spans="1:3" ht="15">
      <c r="A4438" s="1"/>
      <c r="C4438" s="539"/>
    </row>
    <row r="4439" spans="1:3" ht="15">
      <c r="A4439" s="1"/>
      <c r="C4439" s="539"/>
    </row>
    <row r="4440" spans="1:3" ht="15">
      <c r="A4440" s="1"/>
      <c r="C4440" s="539"/>
    </row>
    <row r="4441" spans="1:3" ht="15">
      <c r="A4441" s="1"/>
      <c r="C4441" s="539"/>
    </row>
    <row r="4442" spans="1:3" ht="15">
      <c r="A4442" s="1"/>
      <c r="C4442" s="539"/>
    </row>
    <row r="4443" spans="1:3" ht="15">
      <c r="A4443" s="1"/>
      <c r="C4443" s="539"/>
    </row>
    <row r="4444" spans="1:3" ht="15">
      <c r="A4444" s="1"/>
      <c r="C4444" s="539"/>
    </row>
    <row r="4445" spans="1:3" ht="15">
      <c r="A4445" s="1"/>
      <c r="C4445" s="539"/>
    </row>
    <row r="4446" spans="1:3" ht="15">
      <c r="A4446" s="1"/>
      <c r="C4446" s="539"/>
    </row>
    <row r="4447" spans="1:3" ht="15">
      <c r="A4447" s="1"/>
      <c r="C4447" s="539"/>
    </row>
    <row r="4448" spans="1:3" ht="15">
      <c r="A4448" s="1"/>
      <c r="C4448" s="539"/>
    </row>
    <row r="4449" spans="1:3" ht="15">
      <c r="A4449" s="1"/>
      <c r="C4449" s="539"/>
    </row>
    <row r="4450" spans="1:3" ht="15">
      <c r="A4450" s="1"/>
      <c r="C4450" s="539"/>
    </row>
    <row r="4451" spans="1:3" ht="15">
      <c r="A4451" s="1"/>
      <c r="C4451" s="539"/>
    </row>
    <row r="4452" spans="1:3" ht="15">
      <c r="A4452" s="1"/>
      <c r="C4452" s="539"/>
    </row>
    <row r="4453" spans="1:3" ht="15">
      <c r="A4453" s="1"/>
      <c r="C4453" s="539"/>
    </row>
    <row r="4454" spans="1:3" ht="15">
      <c r="A4454" s="1"/>
      <c r="C4454" s="539"/>
    </row>
    <row r="4455" spans="1:3" ht="15">
      <c r="A4455" s="1"/>
      <c r="C4455" s="539"/>
    </row>
    <row r="4456" spans="1:3" ht="15">
      <c r="A4456" s="1"/>
      <c r="C4456" s="539"/>
    </row>
    <row r="4457" spans="1:3" ht="15">
      <c r="A4457" s="1"/>
      <c r="C4457" s="539"/>
    </row>
    <row r="4458" spans="1:3" ht="15">
      <c r="A4458" s="1"/>
      <c r="C4458" s="539"/>
    </row>
    <row r="4459" spans="1:3" ht="15">
      <c r="A4459" s="1"/>
      <c r="C4459" s="539"/>
    </row>
    <row r="4460" spans="1:3" ht="15">
      <c r="A4460" s="1"/>
      <c r="C4460" s="539"/>
    </row>
    <row r="4461" spans="1:3" ht="15">
      <c r="A4461" s="1"/>
      <c r="C4461" s="539"/>
    </row>
    <row r="4462" spans="1:3" ht="15">
      <c r="A4462" s="1"/>
      <c r="C4462" s="539"/>
    </row>
    <row r="4463" spans="1:3" ht="15">
      <c r="A4463" s="1"/>
      <c r="C4463" s="539"/>
    </row>
    <row r="4464" spans="1:3" ht="15">
      <c r="A4464" s="1"/>
      <c r="C4464" s="539"/>
    </row>
    <row r="4465" spans="1:3" ht="15">
      <c r="A4465" s="1"/>
      <c r="C4465" s="539"/>
    </row>
    <row r="4466" spans="1:3" ht="15">
      <c r="A4466" s="1"/>
      <c r="C4466" s="539"/>
    </row>
    <row r="4467" spans="1:3" ht="15">
      <c r="A4467" s="1"/>
      <c r="C4467" s="539"/>
    </row>
    <row r="4468" spans="1:3" ht="15">
      <c r="A4468" s="1"/>
      <c r="C4468" s="539"/>
    </row>
    <row r="4469" spans="1:3" ht="15">
      <c r="A4469" s="1"/>
      <c r="C4469" s="539"/>
    </row>
    <row r="4470" spans="1:3" ht="15">
      <c r="A4470" s="1"/>
      <c r="C4470" s="539"/>
    </row>
    <row r="4471" spans="1:3" ht="15">
      <c r="A4471" s="1"/>
      <c r="C4471" s="539"/>
    </row>
    <row r="4472" spans="1:3" ht="15">
      <c r="A4472" s="1"/>
      <c r="C4472" s="539"/>
    </row>
    <row r="4473" spans="1:3" ht="15">
      <c r="A4473" s="1"/>
      <c r="C4473" s="539"/>
    </row>
    <row r="4474" spans="1:3" ht="15">
      <c r="A4474" s="1"/>
      <c r="C4474" s="539"/>
    </row>
    <row r="4475" spans="1:3" ht="15">
      <c r="A4475" s="1"/>
      <c r="C4475" s="539"/>
    </row>
    <row r="4476" spans="1:3" ht="15">
      <c r="A4476" s="1"/>
      <c r="C4476" s="539"/>
    </row>
    <row r="4477" spans="1:3" ht="15">
      <c r="A4477" s="1"/>
      <c r="C4477" s="539"/>
    </row>
    <row r="4478" spans="1:3" ht="15">
      <c r="A4478" s="1"/>
      <c r="C4478" s="539"/>
    </row>
    <row r="4479" spans="1:3" ht="15">
      <c r="A4479" s="1"/>
      <c r="C4479" s="539"/>
    </row>
    <row r="4480" spans="1:3" ht="15">
      <c r="A4480" s="1"/>
      <c r="C4480" s="539"/>
    </row>
    <row r="4481" spans="1:3" ht="15">
      <c r="A4481" s="1"/>
      <c r="C4481" s="539"/>
    </row>
    <row r="4482" spans="1:3" ht="15">
      <c r="A4482" s="1"/>
      <c r="C4482" s="539"/>
    </row>
    <row r="4483" spans="1:3" ht="15">
      <c r="A4483" s="1"/>
      <c r="C4483" s="539"/>
    </row>
    <row r="4484" spans="1:3" ht="15">
      <c r="A4484" s="1"/>
      <c r="C4484" s="539"/>
    </row>
    <row r="4485" spans="1:3" ht="15">
      <c r="A4485" s="1"/>
      <c r="C4485" s="539"/>
    </row>
    <row r="4486" spans="1:3" ht="15">
      <c r="A4486" s="1"/>
      <c r="C4486" s="539"/>
    </row>
    <row r="4487" spans="1:3" ht="15">
      <c r="A4487" s="1"/>
      <c r="C4487" s="539"/>
    </row>
    <row r="4488" spans="1:3" ht="15">
      <c r="A4488" s="1"/>
      <c r="C4488" s="539"/>
    </row>
    <row r="4489" spans="1:3" ht="15">
      <c r="A4489" s="1"/>
      <c r="C4489" s="539"/>
    </row>
    <row r="4490" spans="1:3" ht="15">
      <c r="A4490" s="1"/>
      <c r="C4490" s="539"/>
    </row>
    <row r="4491" spans="1:3" ht="15">
      <c r="A4491" s="1"/>
      <c r="C4491" s="539"/>
    </row>
    <row r="4492" spans="1:3" ht="15">
      <c r="A4492" s="1"/>
      <c r="C4492" s="539"/>
    </row>
    <row r="4493" spans="1:3" ht="15">
      <c r="A4493" s="1"/>
      <c r="C4493" s="539"/>
    </row>
    <row r="4494" spans="1:3" ht="15">
      <c r="A4494" s="1"/>
      <c r="C4494" s="539"/>
    </row>
    <row r="4495" spans="1:3" ht="15">
      <c r="A4495" s="1"/>
      <c r="C4495" s="539"/>
    </row>
    <row r="4496" spans="1:3" ht="15">
      <c r="A4496" s="1"/>
      <c r="C4496" s="539"/>
    </row>
    <row r="4497" spans="1:3" ht="15">
      <c r="A4497" s="1"/>
      <c r="C4497" s="539"/>
    </row>
    <row r="4498" spans="1:3" ht="15">
      <c r="A4498" s="1"/>
      <c r="C4498" s="539"/>
    </row>
    <row r="4499" spans="1:3" ht="15">
      <c r="A4499" s="1"/>
      <c r="C4499" s="539"/>
    </row>
    <row r="4500" spans="1:3" ht="15">
      <c r="A4500" s="1"/>
      <c r="C4500" s="539"/>
    </row>
    <row r="4501" spans="1:3" ht="15">
      <c r="A4501" s="1"/>
      <c r="C4501" s="539"/>
    </row>
    <row r="4502" spans="1:3" ht="15">
      <c r="A4502" s="1"/>
      <c r="C4502" s="539"/>
    </row>
    <row r="4503" spans="1:3" ht="15">
      <c r="A4503" s="1"/>
      <c r="C4503" s="539"/>
    </row>
    <row r="4504" spans="1:3" ht="15">
      <c r="A4504" s="1"/>
      <c r="C4504" s="539"/>
    </row>
    <row r="4505" spans="1:3" ht="15">
      <c r="A4505" s="1"/>
      <c r="C4505" s="539"/>
    </row>
    <row r="4506" spans="1:3" ht="15">
      <c r="A4506" s="1"/>
      <c r="C4506" s="539"/>
    </row>
    <row r="4507" spans="1:3" ht="15">
      <c r="A4507" s="1"/>
      <c r="C4507" s="539"/>
    </row>
    <row r="4508" spans="1:3" ht="15">
      <c r="A4508" s="1"/>
      <c r="C4508" s="539"/>
    </row>
    <row r="4509" spans="1:3" ht="15">
      <c r="A4509" s="1"/>
      <c r="C4509" s="539"/>
    </row>
    <row r="4510" spans="1:3" ht="15">
      <c r="A4510" s="1"/>
      <c r="C4510" s="539"/>
    </row>
    <row r="4511" spans="1:3" ht="15">
      <c r="A4511" s="1"/>
      <c r="C4511" s="539"/>
    </row>
    <row r="4512" spans="1:3" ht="15">
      <c r="A4512" s="1"/>
      <c r="C4512" s="539"/>
    </row>
    <row r="4513" spans="1:3" ht="15">
      <c r="A4513" s="1"/>
      <c r="C4513" s="539"/>
    </row>
    <row r="4514" spans="1:3" ht="15">
      <c r="A4514" s="1"/>
      <c r="C4514" s="539"/>
    </row>
    <row r="4515" spans="1:3" ht="15">
      <c r="A4515" s="1"/>
      <c r="C4515" s="539"/>
    </row>
    <row r="4516" spans="1:3" ht="15">
      <c r="A4516" s="1"/>
      <c r="C4516" s="539"/>
    </row>
    <row r="4517" spans="1:3" ht="15">
      <c r="A4517" s="1"/>
      <c r="C4517" s="539"/>
    </row>
    <row r="4518" spans="1:3" ht="15">
      <c r="A4518" s="1"/>
      <c r="C4518" s="539"/>
    </row>
    <row r="4519" spans="1:3" ht="15">
      <c r="A4519" s="1"/>
      <c r="C4519" s="539"/>
    </row>
    <row r="4520" spans="1:3" ht="15">
      <c r="A4520" s="1"/>
      <c r="C4520" s="539"/>
    </row>
    <row r="4521" spans="1:3" ht="15">
      <c r="A4521" s="1"/>
      <c r="C4521" s="539"/>
    </row>
    <row r="4522" spans="1:3" ht="15">
      <c r="A4522" s="1"/>
      <c r="C4522" s="539"/>
    </row>
    <row r="4523" spans="1:3" ht="15">
      <c r="A4523" s="1"/>
      <c r="C4523" s="539"/>
    </row>
    <row r="4524" spans="1:3" ht="15">
      <c r="A4524" s="1"/>
      <c r="C4524" s="539"/>
    </row>
    <row r="4525" spans="1:3" ht="15">
      <c r="A4525" s="1"/>
      <c r="C4525" s="539"/>
    </row>
    <row r="4526" spans="1:3" ht="15">
      <c r="A4526" s="1"/>
      <c r="C4526" s="539"/>
    </row>
    <row r="4527" spans="1:3" ht="15">
      <c r="A4527" s="1"/>
      <c r="C4527" s="539"/>
    </row>
    <row r="4528" spans="1:3" ht="15">
      <c r="A4528" s="1"/>
      <c r="C4528" s="539"/>
    </row>
    <row r="4529" spans="1:3" ht="15">
      <c r="A4529" s="1"/>
      <c r="C4529" s="539"/>
    </row>
    <row r="4530" spans="1:3" ht="15">
      <c r="A4530" s="1"/>
      <c r="C4530" s="539"/>
    </row>
    <row r="4531" spans="1:3" ht="15">
      <c r="A4531" s="1"/>
      <c r="C4531" s="539"/>
    </row>
    <row r="4532" spans="1:3" ht="15">
      <c r="A4532" s="1"/>
      <c r="C4532" s="539"/>
    </row>
    <row r="4533" spans="1:3" ht="15">
      <c r="A4533" s="1"/>
      <c r="C4533" s="539"/>
    </row>
    <row r="4534" spans="1:3" ht="15">
      <c r="A4534" s="1"/>
      <c r="C4534" s="539"/>
    </row>
    <row r="4535" spans="1:3" ht="15">
      <c r="A4535" s="1"/>
      <c r="C4535" s="539"/>
    </row>
    <row r="4536" spans="1:3" ht="15">
      <c r="A4536" s="1"/>
      <c r="C4536" s="539"/>
    </row>
    <row r="4537" spans="1:3" ht="15">
      <c r="A4537" s="1"/>
      <c r="C4537" s="539"/>
    </row>
    <row r="4538" spans="1:3" ht="15">
      <c r="A4538" s="1"/>
      <c r="C4538" s="539"/>
    </row>
    <row r="4539" spans="1:3" ht="15">
      <c r="A4539" s="1"/>
      <c r="C4539" s="539"/>
    </row>
    <row r="4540" spans="1:3" ht="15">
      <c r="A4540" s="1"/>
      <c r="C4540" s="539"/>
    </row>
    <row r="4541" spans="1:3" ht="15">
      <c r="A4541" s="1"/>
      <c r="C4541" s="539"/>
    </row>
    <row r="4542" spans="1:3" ht="15">
      <c r="A4542" s="1"/>
      <c r="C4542" s="539"/>
    </row>
    <row r="4543" spans="1:3" ht="15">
      <c r="A4543" s="1"/>
      <c r="C4543" s="539"/>
    </row>
    <row r="4544" spans="1:3" ht="15">
      <c r="A4544" s="1"/>
      <c r="C4544" s="539"/>
    </row>
    <row r="4545" spans="1:3" ht="15">
      <c r="A4545" s="1"/>
      <c r="C4545" s="539"/>
    </row>
    <row r="4546" spans="1:3" ht="15">
      <c r="A4546" s="1"/>
      <c r="C4546" s="539"/>
    </row>
    <row r="4547" spans="1:3" ht="15">
      <c r="A4547" s="1"/>
      <c r="C4547" s="539"/>
    </row>
    <row r="4548" spans="1:3" ht="15">
      <c r="A4548" s="1"/>
      <c r="C4548" s="539"/>
    </row>
    <row r="4549" spans="1:3" ht="15">
      <c r="A4549" s="1"/>
      <c r="C4549" s="539"/>
    </row>
    <row r="4550" spans="1:3" ht="15">
      <c r="A4550" s="1"/>
      <c r="C4550" s="539"/>
    </row>
    <row r="4551" spans="1:3" ht="15">
      <c r="A4551" s="1"/>
      <c r="C4551" s="539"/>
    </row>
    <row r="4552" spans="1:3" ht="15">
      <c r="A4552" s="1"/>
      <c r="C4552" s="539"/>
    </row>
    <row r="4553" spans="1:3" ht="15">
      <c r="A4553" s="1"/>
      <c r="C4553" s="539"/>
    </row>
    <row r="4554" spans="1:3" ht="15">
      <c r="A4554" s="1"/>
      <c r="C4554" s="539"/>
    </row>
    <row r="4555" spans="1:3" ht="15">
      <c r="A4555" s="1"/>
      <c r="C4555" s="539"/>
    </row>
    <row r="4556" spans="1:3" ht="15">
      <c r="A4556" s="1"/>
      <c r="C4556" s="539"/>
    </row>
    <row r="4557" spans="1:3" ht="15">
      <c r="A4557" s="1"/>
      <c r="C4557" s="539"/>
    </row>
    <row r="4558" spans="1:3" ht="15">
      <c r="A4558" s="1"/>
      <c r="C4558" s="539"/>
    </row>
    <row r="4559" spans="1:3" ht="15">
      <c r="A4559" s="1"/>
      <c r="C4559" s="539"/>
    </row>
    <row r="4560" spans="1:3" ht="15">
      <c r="A4560" s="1"/>
      <c r="C4560" s="539"/>
    </row>
    <row r="4561" spans="1:3" ht="15">
      <c r="A4561" s="1"/>
      <c r="C4561" s="539"/>
    </row>
    <row r="4562" spans="1:3" ht="15">
      <c r="A4562" s="1"/>
      <c r="C4562" s="539"/>
    </row>
    <row r="4563" spans="1:3" ht="15">
      <c r="A4563" s="1"/>
      <c r="C4563" s="539"/>
    </row>
    <row r="4564" spans="1:3" ht="15">
      <c r="A4564" s="1"/>
      <c r="C4564" s="539"/>
    </row>
    <row r="4565" spans="1:3" ht="15">
      <c r="A4565" s="1"/>
      <c r="C4565" s="539"/>
    </row>
    <row r="4566" spans="1:3" ht="15">
      <c r="A4566" s="1"/>
      <c r="C4566" s="539"/>
    </row>
    <row r="4567" spans="1:3" ht="15">
      <c r="A4567" s="1"/>
      <c r="C4567" s="539"/>
    </row>
    <row r="4568" spans="1:3" ht="15">
      <c r="A4568" s="1"/>
      <c r="C4568" s="539"/>
    </row>
    <row r="4569" spans="1:3" ht="15">
      <c r="A4569" s="1"/>
      <c r="C4569" s="539"/>
    </row>
    <row r="4570" spans="1:3" ht="15">
      <c r="A4570" s="1"/>
      <c r="C4570" s="539"/>
    </row>
    <row r="4571" spans="1:3" ht="15">
      <c r="A4571" s="1"/>
      <c r="C4571" s="539"/>
    </row>
    <row r="4572" spans="1:3" ht="15">
      <c r="A4572" s="1"/>
      <c r="C4572" s="539"/>
    </row>
    <row r="4573" spans="1:3" ht="15">
      <c r="A4573" s="1"/>
      <c r="C4573" s="539"/>
    </row>
    <row r="4574" spans="1:3" ht="15">
      <c r="A4574" s="1"/>
      <c r="C4574" s="539"/>
    </row>
    <row r="4575" spans="1:3" ht="15">
      <c r="A4575" s="1"/>
      <c r="C4575" s="539"/>
    </row>
    <row r="4576" spans="1:3" ht="15">
      <c r="A4576" s="1"/>
      <c r="C4576" s="539"/>
    </row>
    <row r="4577" spans="1:3" ht="15">
      <c r="A4577" s="1"/>
      <c r="C4577" s="539"/>
    </row>
    <row r="4578" spans="1:3" ht="15">
      <c r="A4578" s="1"/>
      <c r="C4578" s="539"/>
    </row>
    <row r="4579" spans="1:3" ht="15">
      <c r="A4579" s="1"/>
      <c r="C4579" s="539"/>
    </row>
    <row r="4580" spans="1:3" ht="15">
      <c r="A4580" s="1"/>
      <c r="C4580" s="539"/>
    </row>
    <row r="4581" spans="1:3" ht="15">
      <c r="A4581" s="1"/>
      <c r="C4581" s="539"/>
    </row>
    <row r="4582" spans="1:3" ht="15">
      <c r="A4582" s="1"/>
      <c r="C4582" s="539"/>
    </row>
    <row r="4583" spans="1:3" ht="15">
      <c r="A4583" s="1"/>
      <c r="C4583" s="539"/>
    </row>
    <row r="4584" spans="1:3" ht="15">
      <c r="A4584" s="1"/>
      <c r="C4584" s="539"/>
    </row>
    <row r="4585" spans="1:3" ht="15">
      <c r="A4585" s="1"/>
      <c r="C4585" s="539"/>
    </row>
    <row r="4586" spans="1:3" ht="15">
      <c r="A4586" s="1"/>
      <c r="C4586" s="539"/>
    </row>
    <row r="4587" spans="1:3" ht="15">
      <c r="A4587" s="1"/>
      <c r="C4587" s="539"/>
    </row>
    <row r="4588" spans="1:3" ht="15">
      <c r="A4588" s="1"/>
      <c r="C4588" s="539"/>
    </row>
    <row r="4589" spans="1:3" ht="15">
      <c r="A4589" s="1"/>
      <c r="C4589" s="539"/>
    </row>
    <row r="4590" spans="1:3" ht="15">
      <c r="A4590" s="1"/>
      <c r="C4590" s="539"/>
    </row>
    <row r="4591" spans="1:3" ht="15">
      <c r="A4591" s="1"/>
      <c r="C4591" s="539"/>
    </row>
    <row r="4592" spans="1:3" ht="15">
      <c r="A4592" s="1"/>
      <c r="C4592" s="539"/>
    </row>
    <row r="4593" spans="1:3" ht="15">
      <c r="A4593" s="1"/>
      <c r="C4593" s="539"/>
    </row>
    <row r="4594" spans="1:3" ht="15">
      <c r="A4594" s="1"/>
      <c r="C4594" s="539"/>
    </row>
    <row r="4595" spans="1:3" ht="15">
      <c r="A4595" s="1"/>
      <c r="C4595" s="539"/>
    </row>
    <row r="4596" spans="1:3" ht="15">
      <c r="A4596" s="1"/>
      <c r="C4596" s="539"/>
    </row>
    <row r="4597" spans="1:3" ht="15">
      <c r="A4597" s="1"/>
      <c r="C4597" s="539"/>
    </row>
    <row r="4598" spans="1:3" ht="15">
      <c r="A4598" s="1"/>
      <c r="C4598" s="539"/>
    </row>
    <row r="4599" spans="1:3" ht="15">
      <c r="A4599" s="1"/>
      <c r="C4599" s="539"/>
    </row>
    <row r="4600" spans="1:3" ht="15">
      <c r="A4600" s="1"/>
      <c r="C4600" s="539"/>
    </row>
    <row r="4601" spans="1:3" ht="15">
      <c r="A4601" s="1"/>
      <c r="C4601" s="539"/>
    </row>
    <row r="4602" spans="1:3" ht="15">
      <c r="A4602" s="1"/>
      <c r="C4602" s="539"/>
    </row>
    <row r="4603" spans="1:3" ht="15">
      <c r="A4603" s="1"/>
      <c r="C4603" s="539"/>
    </row>
    <row r="4604" spans="1:3" ht="15">
      <c r="A4604" s="1"/>
      <c r="C4604" s="539"/>
    </row>
    <row r="4605" spans="1:3" ht="15">
      <c r="A4605" s="1"/>
      <c r="C4605" s="539"/>
    </row>
    <row r="4606" spans="1:3" ht="15">
      <c r="A4606" s="1"/>
      <c r="C4606" s="539"/>
    </row>
    <row r="4607" spans="1:3" ht="15">
      <c r="A4607" s="1"/>
      <c r="C4607" s="539"/>
    </row>
    <row r="4608" spans="1:3" ht="15">
      <c r="A4608" s="1"/>
      <c r="C4608" s="539"/>
    </row>
    <row r="4609" spans="1:3" ht="15">
      <c r="A4609" s="1"/>
      <c r="C4609" s="539"/>
    </row>
    <row r="4610" spans="1:3" ht="15">
      <c r="A4610" s="1"/>
      <c r="C4610" s="539"/>
    </row>
    <row r="4611" spans="1:3" ht="15">
      <c r="A4611" s="1"/>
      <c r="C4611" s="539"/>
    </row>
    <row r="4612" spans="1:3" ht="15">
      <c r="A4612" s="1"/>
      <c r="C4612" s="539"/>
    </row>
    <row r="4613" spans="1:3" ht="15">
      <c r="A4613" s="1"/>
      <c r="C4613" s="539"/>
    </row>
    <row r="4614" spans="1:3" ht="15">
      <c r="A4614" s="1"/>
      <c r="C4614" s="539"/>
    </row>
    <row r="4615" spans="1:3" ht="15">
      <c r="A4615" s="1"/>
      <c r="C4615" s="539"/>
    </row>
    <row r="4616" spans="1:3" ht="15">
      <c r="A4616" s="1"/>
      <c r="C4616" s="539"/>
    </row>
    <row r="4617" spans="1:3" ht="15">
      <c r="A4617" s="1"/>
      <c r="C4617" s="539"/>
    </row>
    <row r="4618" spans="1:3" ht="15">
      <c r="A4618" s="1"/>
      <c r="C4618" s="539"/>
    </row>
    <row r="4619" spans="1:3" ht="15">
      <c r="A4619" s="1"/>
      <c r="C4619" s="539"/>
    </row>
    <row r="4620" spans="1:3" ht="15">
      <c r="A4620" s="1"/>
      <c r="C4620" s="539"/>
    </row>
    <row r="4621" spans="1:3" ht="15">
      <c r="A4621" s="1"/>
      <c r="C4621" s="539"/>
    </row>
    <row r="4622" spans="1:3" ht="15">
      <c r="A4622" s="1"/>
      <c r="C4622" s="539"/>
    </row>
    <row r="4623" spans="1:3" ht="15">
      <c r="A4623" s="1"/>
      <c r="C4623" s="539"/>
    </row>
    <row r="4624" spans="1:3" ht="15">
      <c r="A4624" s="1"/>
      <c r="C4624" s="539"/>
    </row>
    <row r="4625" spans="1:3" ht="15">
      <c r="A4625" s="1"/>
      <c r="C4625" s="539"/>
    </row>
    <row r="4626" spans="1:3" ht="15">
      <c r="A4626" s="1"/>
      <c r="C4626" s="539"/>
    </row>
    <row r="4627" spans="1:3" ht="15">
      <c r="A4627" s="1"/>
      <c r="C4627" s="539"/>
    </row>
    <row r="4628" spans="1:3" ht="15">
      <c r="A4628" s="1"/>
      <c r="C4628" s="539"/>
    </row>
    <row r="4629" spans="1:3" ht="15">
      <c r="A4629" s="1"/>
      <c r="C4629" s="539"/>
    </row>
    <row r="4630" spans="1:3" ht="15">
      <c r="A4630" s="1"/>
      <c r="C4630" s="539"/>
    </row>
    <row r="4631" spans="1:3" ht="15">
      <c r="A4631" s="1"/>
      <c r="C4631" s="539"/>
    </row>
    <row r="4632" spans="1:3" ht="15">
      <c r="A4632" s="1"/>
      <c r="C4632" s="539"/>
    </row>
    <row r="4633" spans="1:3" ht="15">
      <c r="A4633" s="1"/>
      <c r="C4633" s="539"/>
    </row>
    <row r="4634" spans="1:3" ht="15">
      <c r="A4634" s="1"/>
      <c r="C4634" s="539"/>
    </row>
    <row r="4635" spans="1:3" ht="15">
      <c r="A4635" s="1"/>
      <c r="C4635" s="539"/>
    </row>
    <row r="4636" spans="1:3" ht="15">
      <c r="A4636" s="1"/>
      <c r="C4636" s="539"/>
    </row>
    <row r="4637" spans="1:3" ht="15">
      <c r="A4637" s="1"/>
      <c r="C4637" s="539"/>
    </row>
    <row r="4638" spans="1:3" ht="15">
      <c r="A4638" s="1"/>
      <c r="C4638" s="539"/>
    </row>
    <row r="4639" spans="1:3" ht="15">
      <c r="A4639" s="1"/>
      <c r="C4639" s="539"/>
    </row>
    <row r="4640" spans="1:3" ht="15">
      <c r="A4640" s="1"/>
      <c r="C4640" s="539"/>
    </row>
    <row r="4641" spans="1:3" ht="15">
      <c r="A4641" s="1"/>
      <c r="C4641" s="539"/>
    </row>
    <row r="4642" spans="1:3" ht="15">
      <c r="A4642" s="1"/>
      <c r="C4642" s="539"/>
    </row>
    <row r="4643" spans="1:3" ht="15">
      <c r="A4643" s="1"/>
      <c r="C4643" s="539"/>
    </row>
    <row r="4644" spans="1:3" ht="15">
      <c r="A4644" s="1"/>
      <c r="C4644" s="539"/>
    </row>
    <row r="4645" spans="1:3" ht="15">
      <c r="A4645" s="1"/>
      <c r="C4645" s="539"/>
    </row>
    <row r="4646" spans="1:3" ht="15">
      <c r="A4646" s="1"/>
      <c r="C4646" s="539"/>
    </row>
    <row r="4647" spans="1:3" ht="15">
      <c r="A4647" s="1"/>
      <c r="C4647" s="539"/>
    </row>
    <row r="4648" spans="1:3" ht="15">
      <c r="A4648" s="1"/>
      <c r="C4648" s="539"/>
    </row>
    <row r="4649" spans="1:3" ht="15">
      <c r="A4649" s="1"/>
      <c r="C4649" s="539"/>
    </row>
    <row r="4650" spans="1:3" ht="15">
      <c r="A4650" s="1"/>
      <c r="C4650" s="539"/>
    </row>
    <row r="4651" spans="1:3" ht="15">
      <c r="A4651" s="1"/>
      <c r="C4651" s="539"/>
    </row>
    <row r="4652" spans="1:3" ht="15">
      <c r="A4652" s="1"/>
      <c r="C4652" s="539"/>
    </row>
    <row r="4653" spans="1:3" ht="15">
      <c r="A4653" s="1"/>
      <c r="C4653" s="539"/>
    </row>
    <row r="4654" spans="1:3" ht="15">
      <c r="A4654" s="1"/>
      <c r="C4654" s="539"/>
    </row>
    <row r="4655" spans="1:3" ht="15">
      <c r="A4655" s="1"/>
      <c r="C4655" s="539"/>
    </row>
    <row r="4656" spans="1:3" ht="15">
      <c r="A4656" s="1"/>
      <c r="C4656" s="539"/>
    </row>
    <row r="4657" spans="1:3" ht="15">
      <c r="A4657" s="1"/>
      <c r="C4657" s="539"/>
    </row>
    <row r="4658" spans="1:3" ht="15">
      <c r="A4658" s="1"/>
      <c r="C4658" s="539"/>
    </row>
    <row r="4659" spans="1:3" ht="15">
      <c r="A4659" s="1"/>
      <c r="C4659" s="539"/>
    </row>
    <row r="4660" spans="1:3" ht="15">
      <c r="A4660" s="1"/>
      <c r="C4660" s="539"/>
    </row>
    <row r="4661" spans="1:3" ht="15">
      <c r="A4661" s="1"/>
      <c r="C4661" s="539"/>
    </row>
    <row r="4662" spans="1:3" ht="15">
      <c r="A4662" s="1"/>
      <c r="C4662" s="539"/>
    </row>
    <row r="4663" spans="1:3" ht="15">
      <c r="A4663" s="1"/>
      <c r="C4663" s="539"/>
    </row>
    <row r="4664" spans="1:3" ht="15">
      <c r="A4664" s="1"/>
      <c r="C4664" s="539"/>
    </row>
    <row r="4665" spans="1:3" ht="15">
      <c r="A4665" s="1"/>
      <c r="C4665" s="539"/>
    </row>
    <row r="4666" spans="1:3" ht="15">
      <c r="A4666" s="1"/>
      <c r="C4666" s="539"/>
    </row>
    <row r="4667" spans="1:3" ht="15">
      <c r="A4667" s="1"/>
      <c r="C4667" s="539"/>
    </row>
    <row r="4668" spans="1:3" ht="15">
      <c r="A4668" s="1"/>
      <c r="C4668" s="539"/>
    </row>
    <row r="4669" spans="1:3" ht="15">
      <c r="A4669" s="1"/>
      <c r="C4669" s="539"/>
    </row>
    <row r="4670" spans="1:3" ht="15">
      <c r="A4670" s="1"/>
      <c r="C4670" s="539"/>
    </row>
    <row r="4671" spans="1:3" ht="15">
      <c r="A4671" s="1"/>
      <c r="C4671" s="539"/>
    </row>
    <row r="4672" spans="1:3" ht="15">
      <c r="A4672" s="1"/>
      <c r="C4672" s="539"/>
    </row>
    <row r="4673" spans="1:3" ht="15">
      <c r="A4673" s="1"/>
      <c r="C4673" s="539"/>
    </row>
    <row r="4674" spans="1:3" ht="15">
      <c r="A4674" s="1"/>
      <c r="C4674" s="539"/>
    </row>
    <row r="4675" spans="1:3" ht="15">
      <c r="A4675" s="1"/>
      <c r="C4675" s="539"/>
    </row>
    <row r="4676" spans="1:3" ht="15">
      <c r="A4676" s="1"/>
      <c r="C4676" s="539"/>
    </row>
    <row r="4677" spans="1:3" ht="15">
      <c r="A4677" s="1"/>
      <c r="C4677" s="539"/>
    </row>
    <row r="4678" spans="1:3" ht="15">
      <c r="A4678" s="1"/>
      <c r="C4678" s="539"/>
    </row>
    <row r="4679" spans="1:3" ht="15">
      <c r="A4679" s="1"/>
      <c r="C4679" s="539"/>
    </row>
    <row r="4680" spans="1:3" ht="15">
      <c r="A4680" s="1"/>
      <c r="C4680" s="539"/>
    </row>
    <row r="4681" spans="1:3" ht="15">
      <c r="A4681" s="1"/>
      <c r="C4681" s="539"/>
    </row>
    <row r="4682" spans="1:3" ht="15">
      <c r="A4682" s="1"/>
      <c r="C4682" s="539"/>
    </row>
    <row r="4683" spans="1:3" ht="15">
      <c r="A4683" s="1"/>
      <c r="C4683" s="539"/>
    </row>
    <row r="4684" spans="1:3" ht="15">
      <c r="A4684" s="1"/>
      <c r="C4684" s="539"/>
    </row>
    <row r="4685" spans="1:3" ht="15">
      <c r="A4685" s="1"/>
      <c r="C4685" s="539"/>
    </row>
    <row r="4686" spans="1:3" ht="15">
      <c r="A4686" s="1"/>
      <c r="C4686" s="539"/>
    </row>
    <row r="4687" spans="1:3" ht="15">
      <c r="A4687" s="1"/>
      <c r="C4687" s="539"/>
    </row>
    <row r="4688" spans="1:3" ht="15">
      <c r="A4688" s="1"/>
      <c r="C4688" s="539"/>
    </row>
    <row r="4689" spans="1:3" ht="15">
      <c r="A4689" s="1"/>
      <c r="C4689" s="539"/>
    </row>
    <row r="4690" spans="1:3" ht="15">
      <c r="A4690" s="1"/>
      <c r="C4690" s="539"/>
    </row>
    <row r="4691" spans="1:3" ht="15">
      <c r="A4691" s="1"/>
      <c r="C4691" s="539"/>
    </row>
    <row r="4692" spans="1:3" ht="15">
      <c r="A4692" s="1"/>
      <c r="C4692" s="539"/>
    </row>
    <row r="4693" spans="1:3" ht="15">
      <c r="A4693" s="1"/>
      <c r="C4693" s="539"/>
    </row>
    <row r="4694" spans="1:3" ht="15">
      <c r="A4694" s="1"/>
      <c r="C4694" s="539"/>
    </row>
    <row r="4695" spans="1:3" ht="15">
      <c r="A4695" s="1"/>
      <c r="C4695" s="539"/>
    </row>
    <row r="4696" spans="1:3" ht="15">
      <c r="A4696" s="1"/>
      <c r="C4696" s="539"/>
    </row>
    <row r="4697" spans="1:3" ht="15">
      <c r="A4697" s="1"/>
      <c r="C4697" s="539"/>
    </row>
    <row r="4698" spans="1:3" ht="15">
      <c r="A4698" s="1"/>
      <c r="C4698" s="539"/>
    </row>
    <row r="4699" spans="1:3" ht="15">
      <c r="A4699" s="1"/>
      <c r="C4699" s="539"/>
    </row>
    <row r="4700" spans="1:3" ht="15">
      <c r="A4700" s="1"/>
      <c r="C4700" s="539"/>
    </row>
    <row r="4701" spans="1:3" ht="15">
      <c r="A4701" s="1"/>
      <c r="C4701" s="539"/>
    </row>
    <row r="4702" spans="1:3" ht="15">
      <c r="A4702" s="1"/>
      <c r="C4702" s="539"/>
    </row>
    <row r="4703" spans="1:3" ht="15">
      <c r="A4703" s="1"/>
      <c r="C4703" s="539"/>
    </row>
    <row r="4704" spans="1:3" ht="15">
      <c r="A4704" s="1"/>
      <c r="C4704" s="539"/>
    </row>
    <row r="4705" spans="1:3" ht="15">
      <c r="A4705" s="1"/>
      <c r="C4705" s="539"/>
    </row>
    <row r="4706" spans="1:3" ht="15">
      <c r="A4706" s="1"/>
      <c r="C4706" s="539"/>
    </row>
    <row r="4707" spans="1:3" ht="15">
      <c r="A4707" s="1"/>
      <c r="C4707" s="539"/>
    </row>
    <row r="4708" spans="1:3" ht="15">
      <c r="A4708" s="1"/>
      <c r="C4708" s="539"/>
    </row>
    <row r="4709" spans="1:3" ht="15">
      <c r="A4709" s="1"/>
      <c r="C4709" s="539"/>
    </row>
    <row r="4710" spans="1:3" ht="15">
      <c r="A4710" s="1"/>
      <c r="C4710" s="539"/>
    </row>
    <row r="4711" spans="1:3" ht="15">
      <c r="A4711" s="1"/>
      <c r="C4711" s="539"/>
    </row>
    <row r="4712" spans="1:3" ht="15">
      <c r="A4712" s="1"/>
      <c r="C4712" s="539"/>
    </row>
    <row r="4713" spans="1:3" ht="15">
      <c r="A4713" s="1"/>
      <c r="C4713" s="539"/>
    </row>
    <row r="4714" spans="1:3" ht="15">
      <c r="A4714" s="1"/>
      <c r="C4714" s="539"/>
    </row>
    <row r="4715" spans="1:3" ht="15">
      <c r="A4715" s="1"/>
      <c r="C4715" s="539"/>
    </row>
    <row r="4716" spans="1:3" ht="15">
      <c r="A4716" s="1"/>
      <c r="C4716" s="539"/>
    </row>
    <row r="4717" spans="1:3" ht="15">
      <c r="A4717" s="1"/>
      <c r="C4717" s="539"/>
    </row>
    <row r="4718" spans="1:3" ht="15">
      <c r="A4718" s="1"/>
      <c r="C4718" s="539"/>
    </row>
    <row r="4719" spans="1:3" ht="15">
      <c r="A4719" s="1"/>
      <c r="C4719" s="539"/>
    </row>
    <row r="4720" spans="1:3" ht="15">
      <c r="A4720" s="1"/>
      <c r="C4720" s="539"/>
    </row>
    <row r="4721" spans="1:3" ht="15">
      <c r="A4721" s="1"/>
      <c r="C4721" s="539"/>
    </row>
    <row r="4722" spans="1:3" ht="15">
      <c r="A4722" s="1"/>
      <c r="C4722" s="539"/>
    </row>
    <row r="4723" spans="1:3" ht="15">
      <c r="A4723" s="1"/>
      <c r="C4723" s="539"/>
    </row>
    <row r="4724" spans="1:3" ht="15">
      <c r="A4724" s="1"/>
      <c r="C4724" s="539"/>
    </row>
    <row r="4725" spans="1:3" ht="15">
      <c r="A4725" s="1"/>
      <c r="C4725" s="539"/>
    </row>
    <row r="4726" spans="1:3" ht="15">
      <c r="A4726" s="1"/>
      <c r="C4726" s="539"/>
    </row>
    <row r="4727" spans="1:3" ht="15">
      <c r="A4727" s="1"/>
      <c r="C4727" s="539"/>
    </row>
    <row r="4728" spans="1:3" ht="15">
      <c r="A4728" s="1"/>
      <c r="C4728" s="539"/>
    </row>
    <row r="4729" spans="1:3" ht="15">
      <c r="A4729" s="1"/>
      <c r="C4729" s="539"/>
    </row>
    <row r="4730" spans="1:3" ht="15">
      <c r="A4730" s="1"/>
      <c r="C4730" s="539"/>
    </row>
    <row r="4731" spans="1:3" ht="15">
      <c r="A4731" s="1"/>
      <c r="C4731" s="539"/>
    </row>
    <row r="4732" spans="1:3" ht="15">
      <c r="A4732" s="1"/>
      <c r="C4732" s="539"/>
    </row>
    <row r="4733" spans="1:3" ht="15">
      <c r="A4733" s="1"/>
      <c r="C4733" s="539"/>
    </row>
    <row r="4734" spans="1:3" ht="15">
      <c r="A4734" s="1"/>
      <c r="C4734" s="539"/>
    </row>
    <row r="4735" spans="1:3" ht="15">
      <c r="A4735" s="1"/>
      <c r="C4735" s="539"/>
    </row>
    <row r="4736" spans="1:3" ht="15">
      <c r="A4736" s="1"/>
      <c r="C4736" s="539"/>
    </row>
    <row r="4737" spans="1:3" ht="15">
      <c r="A4737" s="1"/>
      <c r="C4737" s="539"/>
    </row>
    <row r="4738" spans="1:3" ht="15">
      <c r="A4738" s="1"/>
      <c r="C4738" s="539"/>
    </row>
    <row r="4739" spans="1:3" ht="15">
      <c r="A4739" s="1"/>
      <c r="C4739" s="539"/>
    </row>
    <row r="4740" spans="1:3" ht="15">
      <c r="A4740" s="1"/>
      <c r="C4740" s="539"/>
    </row>
    <row r="4741" spans="1:3" ht="15">
      <c r="A4741" s="1"/>
      <c r="C4741" s="539"/>
    </row>
    <row r="4742" spans="1:3" ht="15">
      <c r="A4742" s="1"/>
      <c r="C4742" s="539"/>
    </row>
    <row r="4743" spans="1:3" ht="15">
      <c r="A4743" s="1"/>
      <c r="C4743" s="539"/>
    </row>
    <row r="4744" spans="1:3" ht="15">
      <c r="A4744" s="1"/>
      <c r="C4744" s="539"/>
    </row>
    <row r="4745" spans="1:3" ht="15">
      <c r="A4745" s="1"/>
      <c r="C4745" s="539"/>
    </row>
    <row r="4746" spans="1:3" ht="15">
      <c r="A4746" s="1"/>
      <c r="C4746" s="539"/>
    </row>
    <row r="4747" spans="1:3" ht="15">
      <c r="A4747" s="1"/>
      <c r="C4747" s="539"/>
    </row>
    <row r="4748" spans="1:3" ht="15">
      <c r="A4748" s="1"/>
      <c r="C4748" s="539"/>
    </row>
    <row r="4749" spans="1:3" ht="15">
      <c r="A4749" s="1"/>
      <c r="C4749" s="539"/>
    </row>
    <row r="4750" spans="1:3" ht="15">
      <c r="A4750" s="1"/>
      <c r="C4750" s="539"/>
    </row>
    <row r="4751" spans="1:3" ht="15">
      <c r="A4751" s="1"/>
      <c r="C4751" s="539"/>
    </row>
    <row r="4752" spans="1:3" ht="15">
      <c r="A4752" s="1"/>
      <c r="C4752" s="539"/>
    </row>
    <row r="4753" spans="1:3" ht="15">
      <c r="A4753" s="1"/>
      <c r="C4753" s="539"/>
    </row>
    <row r="4754" spans="1:3" ht="15">
      <c r="A4754" s="1"/>
      <c r="C4754" s="539"/>
    </row>
    <row r="4755" spans="1:3" ht="15">
      <c r="A4755" s="1"/>
      <c r="C4755" s="539"/>
    </row>
    <row r="4756" spans="1:3" ht="15">
      <c r="A4756" s="1"/>
      <c r="C4756" s="539"/>
    </row>
    <row r="4757" spans="1:3" ht="15">
      <c r="A4757" s="1"/>
      <c r="C4757" s="539"/>
    </row>
    <row r="4758" spans="1:3" ht="15">
      <c r="A4758" s="1"/>
      <c r="C4758" s="539"/>
    </row>
    <row r="4759" spans="1:3" ht="15">
      <c r="A4759" s="1"/>
      <c r="C4759" s="539"/>
    </row>
    <row r="4760" spans="1:3" ht="15">
      <c r="A4760" s="1"/>
      <c r="C4760" s="539"/>
    </row>
    <row r="4761" spans="1:3" ht="15">
      <c r="A4761" s="1"/>
      <c r="C4761" s="539"/>
    </row>
    <row r="4762" spans="1:3" ht="15">
      <c r="A4762" s="1"/>
      <c r="C4762" s="539"/>
    </row>
    <row r="4763" spans="1:3" ht="15">
      <c r="A4763" s="1"/>
      <c r="C4763" s="539"/>
    </row>
    <row r="4764" spans="1:3" ht="15">
      <c r="A4764" s="1"/>
      <c r="C4764" s="539"/>
    </row>
    <row r="4765" spans="1:3" ht="15">
      <c r="A4765" s="1"/>
      <c r="C4765" s="539"/>
    </row>
    <row r="4766" spans="1:3" ht="15">
      <c r="A4766" s="1"/>
      <c r="C4766" s="539"/>
    </row>
    <row r="4767" spans="1:3" ht="15">
      <c r="A4767" s="1"/>
      <c r="C4767" s="539"/>
    </row>
    <row r="4768" spans="1:3" ht="15">
      <c r="A4768" s="1"/>
      <c r="C4768" s="539"/>
    </row>
    <row r="4769" spans="1:3" ht="15">
      <c r="A4769" s="1"/>
      <c r="C4769" s="539"/>
    </row>
    <row r="4770" spans="1:3" ht="15">
      <c r="A4770" s="1"/>
      <c r="C4770" s="539"/>
    </row>
    <row r="4771" spans="1:3" ht="15">
      <c r="A4771" s="1"/>
      <c r="C4771" s="539"/>
    </row>
    <row r="4772" spans="1:3" ht="15">
      <c r="A4772" s="1"/>
      <c r="C4772" s="539"/>
    </row>
    <row r="4773" spans="1:3" ht="15">
      <c r="A4773" s="1"/>
      <c r="C4773" s="539"/>
    </row>
    <row r="4774" spans="1:3" ht="15">
      <c r="A4774" s="1"/>
      <c r="C4774" s="539"/>
    </row>
    <row r="4775" spans="1:3" ht="15">
      <c r="A4775" s="1"/>
      <c r="C4775" s="539"/>
    </row>
    <row r="4776" spans="1:3" ht="15">
      <c r="A4776" s="1"/>
      <c r="C4776" s="539"/>
    </row>
    <row r="4777" spans="1:3" ht="15">
      <c r="A4777" s="1"/>
      <c r="C4777" s="539"/>
    </row>
    <row r="4778" spans="1:3" ht="15">
      <c r="A4778" s="1"/>
      <c r="C4778" s="539"/>
    </row>
    <row r="4779" spans="1:3" ht="15">
      <c r="A4779" s="1"/>
      <c r="C4779" s="539"/>
    </row>
    <row r="4780" spans="1:3" ht="15">
      <c r="A4780" s="1"/>
      <c r="C4780" s="539"/>
    </row>
    <row r="4781" spans="1:3" ht="15">
      <c r="A4781" s="1"/>
      <c r="C4781" s="539"/>
    </row>
    <row r="4782" spans="1:3" ht="15">
      <c r="A4782" s="1"/>
      <c r="C4782" s="539"/>
    </row>
    <row r="4783" spans="1:3" ht="15">
      <c r="A4783" s="1"/>
      <c r="C4783" s="539"/>
    </row>
    <row r="4784" spans="1:3" ht="15">
      <c r="A4784" s="1"/>
      <c r="C4784" s="539"/>
    </row>
    <row r="4785" spans="1:3" ht="15">
      <c r="A4785" s="1"/>
      <c r="C4785" s="539"/>
    </row>
    <row r="4786" spans="1:3" ht="15">
      <c r="A4786" s="1"/>
      <c r="C4786" s="539"/>
    </row>
    <row r="4787" spans="1:3" ht="15">
      <c r="A4787" s="1"/>
      <c r="C4787" s="539"/>
    </row>
    <row r="4788" spans="1:3" ht="15">
      <c r="A4788" s="1"/>
      <c r="C4788" s="539"/>
    </row>
    <row r="4789" spans="1:3" ht="15">
      <c r="A4789" s="1"/>
      <c r="C4789" s="539"/>
    </row>
    <row r="4790" spans="1:3" ht="15">
      <c r="A4790" s="1"/>
      <c r="C4790" s="539"/>
    </row>
    <row r="4791" spans="1:3" ht="15">
      <c r="A4791" s="1"/>
      <c r="C4791" s="539"/>
    </row>
    <row r="4792" spans="1:3" ht="15">
      <c r="A4792" s="1"/>
      <c r="C4792" s="539"/>
    </row>
    <row r="4793" spans="1:3" ht="15">
      <c r="A4793" s="1"/>
      <c r="C4793" s="539"/>
    </row>
    <row r="4794" spans="1:3" ht="15">
      <c r="A4794" s="1"/>
      <c r="C4794" s="539"/>
    </row>
    <row r="4795" spans="1:3" ht="15">
      <c r="A4795" s="1"/>
      <c r="C4795" s="539"/>
    </row>
    <row r="4796" spans="1:3" ht="15">
      <c r="A4796" s="1"/>
      <c r="C4796" s="539"/>
    </row>
    <row r="4797" spans="1:3" ht="15">
      <c r="A4797" s="1"/>
      <c r="C4797" s="539"/>
    </row>
    <row r="4798" spans="1:3" ht="15">
      <c r="A4798" s="1"/>
      <c r="C4798" s="539"/>
    </row>
    <row r="4799" spans="1:3" ht="15">
      <c r="A4799" s="1"/>
      <c r="C4799" s="539"/>
    </row>
    <row r="4800" spans="1:3" ht="15">
      <c r="A4800" s="1"/>
      <c r="C4800" s="539"/>
    </row>
    <row r="4801" spans="1:3" ht="15">
      <c r="A4801" s="1"/>
      <c r="C4801" s="539"/>
    </row>
    <row r="4802" spans="1:3" ht="15">
      <c r="A4802" s="1"/>
      <c r="C4802" s="539"/>
    </row>
    <row r="4803" spans="1:3" ht="15">
      <c r="A4803" s="1"/>
      <c r="C4803" s="539"/>
    </row>
    <row r="4804" spans="1:3" ht="15">
      <c r="A4804" s="1"/>
      <c r="C4804" s="539"/>
    </row>
    <row r="4805" spans="1:3" ht="15">
      <c r="A4805" s="1"/>
      <c r="C4805" s="539"/>
    </row>
    <row r="4806" spans="1:3" ht="15">
      <c r="A4806" s="1"/>
      <c r="C4806" s="539"/>
    </row>
    <row r="4807" spans="1:3" ht="15">
      <c r="A4807" s="1"/>
      <c r="C4807" s="539"/>
    </row>
    <row r="4808" spans="1:3" ht="15">
      <c r="A4808" s="1"/>
      <c r="C4808" s="539"/>
    </row>
    <row r="4809" spans="1:3" ht="15">
      <c r="A4809" s="1"/>
      <c r="C4809" s="539"/>
    </row>
    <row r="4810" spans="1:3" ht="15">
      <c r="A4810" s="1"/>
      <c r="C4810" s="539"/>
    </row>
    <row r="4811" spans="1:3" ht="15">
      <c r="A4811" s="1"/>
      <c r="C4811" s="539"/>
    </row>
    <row r="4812" spans="1:3" ht="15">
      <c r="A4812" s="1"/>
      <c r="C4812" s="539"/>
    </row>
    <row r="4813" spans="1:3" ht="15">
      <c r="A4813" s="1"/>
      <c r="C4813" s="539"/>
    </row>
    <row r="4814" spans="1:3" ht="15">
      <c r="A4814" s="1"/>
      <c r="C4814" s="539"/>
    </row>
    <row r="4815" spans="1:3" ht="15">
      <c r="A4815" s="1"/>
      <c r="C4815" s="539"/>
    </row>
    <row r="4816" spans="1:3" ht="15">
      <c r="A4816" s="1"/>
      <c r="C4816" s="539"/>
    </row>
    <row r="4817" spans="1:3" ht="15">
      <c r="A4817" s="1"/>
      <c r="C4817" s="539"/>
    </row>
    <row r="4818" spans="1:3" ht="15">
      <c r="A4818" s="1"/>
      <c r="C4818" s="539"/>
    </row>
    <row r="4819" spans="1:3" ht="15">
      <c r="A4819" s="1"/>
      <c r="C4819" s="539"/>
    </row>
    <row r="4820" spans="1:3" ht="15">
      <c r="A4820" s="1"/>
      <c r="C4820" s="539"/>
    </row>
    <row r="4821" spans="1:3" ht="15">
      <c r="A4821" s="1"/>
      <c r="C4821" s="539"/>
    </row>
    <row r="4822" spans="1:3" ht="15">
      <c r="A4822" s="1"/>
      <c r="C4822" s="539"/>
    </row>
    <row r="4823" spans="1:3" ht="15">
      <c r="A4823" s="1"/>
      <c r="C4823" s="539"/>
    </row>
    <row r="4824" spans="1:3" ht="15">
      <c r="A4824" s="1"/>
      <c r="C4824" s="539"/>
    </row>
    <row r="4825" spans="1:3" ht="15">
      <c r="A4825" s="1"/>
      <c r="C4825" s="539"/>
    </row>
    <row r="4826" spans="1:3" ht="15">
      <c r="A4826" s="1"/>
      <c r="C4826" s="539"/>
    </row>
    <row r="4827" spans="1:3" ht="15">
      <c r="A4827" s="1"/>
      <c r="C4827" s="539"/>
    </row>
    <row r="4828" spans="1:3" ht="15">
      <c r="A4828" s="1"/>
      <c r="C4828" s="539"/>
    </row>
    <row r="4829" spans="1:3" ht="15">
      <c r="A4829" s="1"/>
      <c r="C4829" s="539"/>
    </row>
    <row r="4830" spans="1:3" ht="15">
      <c r="A4830" s="1"/>
      <c r="C4830" s="539"/>
    </row>
    <row r="4831" spans="1:3" ht="15">
      <c r="A4831" s="1"/>
      <c r="C4831" s="539"/>
    </row>
    <row r="4832" spans="1:3" ht="15">
      <c r="A4832" s="1"/>
      <c r="C4832" s="539"/>
    </row>
    <row r="4833" spans="1:3" ht="15">
      <c r="A4833" s="1"/>
      <c r="C4833" s="539"/>
    </row>
    <row r="4834" spans="1:3" ht="15">
      <c r="A4834" s="1"/>
      <c r="C4834" s="539"/>
    </row>
    <row r="4835" spans="1:3" ht="15">
      <c r="A4835" s="1"/>
      <c r="C4835" s="539"/>
    </row>
    <row r="4836" spans="1:3" ht="15">
      <c r="A4836" s="1"/>
      <c r="C4836" s="539"/>
    </row>
    <row r="4837" spans="1:3" ht="15">
      <c r="A4837" s="1"/>
      <c r="C4837" s="539"/>
    </row>
    <row r="4838" spans="1:3" ht="15">
      <c r="A4838" s="1"/>
      <c r="C4838" s="539"/>
    </row>
    <row r="4839" spans="1:3" ht="15">
      <c r="A4839" s="1"/>
      <c r="C4839" s="539"/>
    </row>
    <row r="4840" spans="1:3" ht="15">
      <c r="A4840" s="1"/>
      <c r="C4840" s="539"/>
    </row>
    <row r="4841" spans="1:3" ht="15">
      <c r="A4841" s="1"/>
      <c r="C4841" s="539"/>
    </row>
    <row r="4842" spans="1:3" ht="15">
      <c r="A4842" s="1"/>
      <c r="C4842" s="539"/>
    </row>
    <row r="4843" spans="1:3" ht="15">
      <c r="A4843" s="1"/>
      <c r="C4843" s="539"/>
    </row>
    <row r="4844" spans="1:3" ht="15">
      <c r="A4844" s="1"/>
      <c r="C4844" s="539"/>
    </row>
    <row r="4845" spans="1:3" ht="15">
      <c r="A4845" s="1"/>
      <c r="C4845" s="539"/>
    </row>
    <row r="4846" spans="1:3" ht="15">
      <c r="A4846" s="1"/>
      <c r="C4846" s="539"/>
    </row>
    <row r="4847" spans="1:3" ht="15">
      <c r="A4847" s="1"/>
      <c r="C4847" s="539"/>
    </row>
    <row r="4848" spans="1:3" ht="15">
      <c r="A4848" s="1"/>
      <c r="C4848" s="539"/>
    </row>
    <row r="4849" spans="1:3" ht="15">
      <c r="A4849" s="1"/>
      <c r="C4849" s="539"/>
    </row>
    <row r="4850" spans="1:3" ht="15">
      <c r="A4850" s="1"/>
      <c r="C4850" s="539"/>
    </row>
    <row r="4851" spans="1:3" ht="15">
      <c r="A4851" s="1"/>
      <c r="C4851" s="539"/>
    </row>
    <row r="4852" spans="1:3" ht="15">
      <c r="A4852" s="1"/>
      <c r="C4852" s="539"/>
    </row>
    <row r="4853" spans="1:3" ht="15">
      <c r="A4853" s="1"/>
      <c r="C4853" s="539"/>
    </row>
    <row r="4854" spans="1:3" ht="15">
      <c r="A4854" s="1"/>
      <c r="C4854" s="539"/>
    </row>
    <row r="4855" spans="1:3" ht="15">
      <c r="A4855" s="1"/>
      <c r="C4855" s="539"/>
    </row>
    <row r="4856" spans="1:3" ht="15">
      <c r="A4856" s="1"/>
      <c r="C4856" s="539"/>
    </row>
    <row r="4857" spans="1:3" ht="15">
      <c r="A4857" s="1"/>
      <c r="C4857" s="539"/>
    </row>
    <row r="4858" spans="1:3" ht="15">
      <c r="A4858" s="1"/>
      <c r="C4858" s="539"/>
    </row>
    <row r="4859" spans="1:3" ht="15">
      <c r="A4859" s="1"/>
      <c r="C4859" s="539"/>
    </row>
    <row r="4860" spans="1:3" ht="15">
      <c r="A4860" s="1"/>
      <c r="C4860" s="539"/>
    </row>
    <row r="4861" spans="1:3" ht="15">
      <c r="A4861" s="1"/>
      <c r="C4861" s="539"/>
    </row>
    <row r="4862" spans="1:3" ht="15">
      <c r="A4862" s="1"/>
      <c r="C4862" s="539"/>
    </row>
    <row r="4863" spans="1:3" ht="15">
      <c r="A4863" s="1"/>
      <c r="C4863" s="539"/>
    </row>
    <row r="4864" spans="1:3" ht="15">
      <c r="A4864" s="1"/>
      <c r="C4864" s="539"/>
    </row>
    <row r="4865" spans="1:3" ht="15">
      <c r="A4865" s="1"/>
      <c r="C4865" s="539"/>
    </row>
    <row r="4866" spans="1:3" ht="15">
      <c r="A4866" s="1"/>
      <c r="C4866" s="539"/>
    </row>
    <row r="4867" spans="1:3" ht="15">
      <c r="A4867" s="1"/>
      <c r="C4867" s="539"/>
    </row>
    <row r="4868" spans="1:3" ht="15">
      <c r="A4868" s="1"/>
      <c r="C4868" s="539"/>
    </row>
    <row r="4869" spans="1:3" ht="15">
      <c r="A4869" s="1"/>
      <c r="C4869" s="539"/>
    </row>
    <row r="4870" spans="1:3" ht="15">
      <c r="A4870" s="1"/>
      <c r="C4870" s="539"/>
    </row>
    <row r="4871" spans="1:3" ht="15">
      <c r="A4871" s="1"/>
      <c r="C4871" s="539"/>
    </row>
    <row r="4872" spans="1:3" ht="15">
      <c r="A4872" s="1"/>
      <c r="C4872" s="539"/>
    </row>
    <row r="4873" spans="1:3" ht="15">
      <c r="A4873" s="1"/>
      <c r="C4873" s="539"/>
    </row>
    <row r="4874" spans="1:3" ht="15">
      <c r="A4874" s="1"/>
      <c r="C4874" s="539"/>
    </row>
    <row r="4875" spans="1:3" ht="15">
      <c r="A4875" s="1"/>
      <c r="C4875" s="539"/>
    </row>
    <row r="4876" spans="1:3" ht="15">
      <c r="A4876" s="1"/>
      <c r="C4876" s="539"/>
    </row>
    <row r="4877" spans="1:3" ht="15">
      <c r="A4877" s="1"/>
      <c r="C4877" s="539"/>
    </row>
    <row r="4878" spans="1:3" ht="15">
      <c r="A4878" s="1"/>
      <c r="C4878" s="539"/>
    </row>
    <row r="4879" spans="1:3" ht="15">
      <c r="A4879" s="1"/>
      <c r="C4879" s="539"/>
    </row>
    <row r="4880" spans="1:3" ht="15">
      <c r="A4880" s="1"/>
      <c r="C4880" s="539"/>
    </row>
    <row r="4881" spans="1:3" ht="15">
      <c r="A4881" s="1"/>
      <c r="C4881" s="539"/>
    </row>
    <row r="4882" spans="1:3" ht="15">
      <c r="A4882" s="1"/>
      <c r="C4882" s="539"/>
    </row>
    <row r="4883" spans="1:3" ht="15">
      <c r="A4883" s="1"/>
      <c r="C4883" s="539"/>
    </row>
    <row r="4884" spans="1:3" ht="15">
      <c r="A4884" s="1"/>
      <c r="C4884" s="539"/>
    </row>
    <row r="4885" spans="1:3" ht="15">
      <c r="A4885" s="1"/>
      <c r="C4885" s="539"/>
    </row>
    <row r="4886" spans="1:3" ht="15">
      <c r="A4886" s="1"/>
      <c r="C4886" s="539"/>
    </row>
    <row r="4887" spans="1:3" ht="15">
      <c r="A4887" s="1"/>
      <c r="C4887" s="539"/>
    </row>
    <row r="4888" spans="1:3" ht="15">
      <c r="A4888" s="1"/>
      <c r="C4888" s="539"/>
    </row>
    <row r="4889" spans="1:3" ht="15">
      <c r="A4889" s="1"/>
      <c r="C4889" s="539"/>
    </row>
    <row r="4890" spans="1:3" ht="15">
      <c r="A4890" s="1"/>
      <c r="C4890" s="539"/>
    </row>
    <row r="4891" spans="1:3" ht="15">
      <c r="A4891" s="1"/>
      <c r="C4891" s="539"/>
    </row>
    <row r="4892" spans="1:3" ht="15">
      <c r="A4892" s="1"/>
      <c r="C4892" s="539"/>
    </row>
    <row r="4893" spans="1:3" ht="15">
      <c r="A4893" s="1"/>
      <c r="C4893" s="539"/>
    </row>
    <row r="4894" spans="1:3" ht="15">
      <c r="A4894" s="1"/>
      <c r="C4894" s="539"/>
    </row>
    <row r="4895" spans="1:3" ht="15">
      <c r="A4895" s="1"/>
      <c r="C4895" s="539"/>
    </row>
    <row r="4896" spans="1:3" ht="15">
      <c r="A4896" s="1"/>
      <c r="C4896" s="539"/>
    </row>
    <row r="4897" spans="1:3" ht="15">
      <c r="A4897" s="1"/>
      <c r="C4897" s="539"/>
    </row>
    <row r="4898" spans="1:3" ht="15">
      <c r="A4898" s="1"/>
      <c r="C4898" s="539"/>
    </row>
    <row r="4899" spans="1:3" ht="15">
      <c r="A4899" s="1"/>
      <c r="C4899" s="539"/>
    </row>
    <row r="4900" spans="1:3" ht="15">
      <c r="A4900" s="1"/>
      <c r="C4900" s="539"/>
    </row>
    <row r="4901" spans="1:3" ht="15">
      <c r="A4901" s="1"/>
      <c r="C4901" s="539"/>
    </row>
    <row r="4902" spans="1:3" ht="15">
      <c r="A4902" s="1"/>
      <c r="C4902" s="539"/>
    </row>
    <row r="4903" spans="1:3" ht="15">
      <c r="A4903" s="1"/>
      <c r="C4903" s="539"/>
    </row>
    <row r="4904" spans="1:3" ht="15">
      <c r="A4904" s="1"/>
      <c r="C4904" s="539"/>
    </row>
    <row r="4905" spans="1:3" ht="15">
      <c r="A4905" s="1"/>
      <c r="C4905" s="539"/>
    </row>
    <row r="4906" spans="1:3" ht="15">
      <c r="A4906" s="1"/>
      <c r="C4906" s="539"/>
    </row>
    <row r="4907" spans="1:3" ht="15">
      <c r="A4907" s="1"/>
      <c r="C4907" s="539"/>
    </row>
    <row r="4908" spans="1:3" ht="15">
      <c r="A4908" s="1"/>
      <c r="C4908" s="539"/>
    </row>
    <row r="4909" spans="1:3" ht="15">
      <c r="A4909" s="1"/>
      <c r="C4909" s="539"/>
    </row>
    <row r="4910" spans="1:3" ht="15">
      <c r="A4910" s="1"/>
      <c r="C4910" s="539"/>
    </row>
    <row r="4911" spans="1:3" ht="15">
      <c r="A4911" s="1"/>
      <c r="C4911" s="539"/>
    </row>
    <row r="4912" spans="1:3" ht="15">
      <c r="A4912" s="1"/>
      <c r="C4912" s="539"/>
    </row>
    <row r="4913" spans="1:3" ht="15">
      <c r="A4913" s="1"/>
      <c r="C4913" s="539"/>
    </row>
    <row r="4914" spans="1:3" ht="15">
      <c r="A4914" s="1"/>
      <c r="C4914" s="539"/>
    </row>
    <row r="4915" spans="1:3" ht="15">
      <c r="A4915" s="1"/>
      <c r="C4915" s="539"/>
    </row>
    <row r="4916" spans="1:3" ht="15">
      <c r="A4916" s="1"/>
      <c r="C4916" s="539"/>
    </row>
    <row r="4917" spans="1:3" ht="15">
      <c r="A4917" s="1"/>
      <c r="C4917" s="539"/>
    </row>
    <row r="4918" spans="1:3" ht="15">
      <c r="A4918" s="1"/>
      <c r="C4918" s="539"/>
    </row>
    <row r="4919" spans="1:3" ht="15">
      <c r="A4919" s="1"/>
      <c r="C4919" s="539"/>
    </row>
    <row r="4920" spans="1:3" ht="15">
      <c r="A4920" s="1"/>
      <c r="C4920" s="539"/>
    </row>
    <row r="4921" spans="1:3" ht="15">
      <c r="A4921" s="1"/>
      <c r="C4921" s="539"/>
    </row>
    <row r="4922" spans="1:3" ht="15">
      <c r="A4922" s="1"/>
      <c r="C4922" s="539"/>
    </row>
    <row r="4923" spans="1:3" ht="15">
      <c r="A4923" s="1"/>
      <c r="C4923" s="539"/>
    </row>
    <row r="4924" spans="1:3" ht="15">
      <c r="A4924" s="1"/>
      <c r="C4924" s="539"/>
    </row>
    <row r="4925" spans="1:3" ht="15">
      <c r="A4925" s="1"/>
      <c r="C4925" s="539"/>
    </row>
    <row r="4926" spans="1:3" ht="15">
      <c r="A4926" s="1"/>
      <c r="C4926" s="539"/>
    </row>
    <row r="4927" spans="1:3" ht="15">
      <c r="A4927" s="1"/>
      <c r="C4927" s="539"/>
    </row>
    <row r="4928" spans="1:3" ht="15">
      <c r="A4928" s="1"/>
      <c r="C4928" s="539"/>
    </row>
    <row r="4929" spans="1:3" ht="15">
      <c r="A4929" s="1"/>
      <c r="C4929" s="539"/>
    </row>
    <row r="4930" spans="1:3" ht="15">
      <c r="A4930" s="1"/>
      <c r="C4930" s="539"/>
    </row>
    <row r="4931" spans="1:3" ht="15">
      <c r="A4931" s="1"/>
      <c r="C4931" s="539"/>
    </row>
    <row r="4932" spans="1:3" ht="15">
      <c r="A4932" s="1"/>
      <c r="C4932" s="539"/>
    </row>
    <row r="4933" spans="1:3" ht="15">
      <c r="A4933" s="1"/>
      <c r="C4933" s="539"/>
    </row>
    <row r="4934" spans="1:3" ht="15">
      <c r="A4934" s="1"/>
      <c r="C4934" s="539"/>
    </row>
    <row r="4935" spans="1:3" ht="15">
      <c r="A4935" s="1"/>
      <c r="C4935" s="539"/>
    </row>
    <row r="4936" spans="1:3" ht="15">
      <c r="A4936" s="1"/>
      <c r="C4936" s="539"/>
    </row>
    <row r="4937" spans="1:3" ht="15">
      <c r="A4937" s="1"/>
      <c r="C4937" s="539"/>
    </row>
    <row r="4938" spans="1:3" ht="15">
      <c r="A4938" s="1"/>
      <c r="C4938" s="539"/>
    </row>
    <row r="4939" spans="1:3" ht="15">
      <c r="A4939" s="1"/>
      <c r="C4939" s="539"/>
    </row>
    <row r="4940" spans="1:3" ht="15">
      <c r="A4940" s="1"/>
      <c r="C4940" s="539"/>
    </row>
    <row r="4941" spans="1:3" ht="15">
      <c r="A4941" s="1"/>
      <c r="C4941" s="539"/>
    </row>
    <row r="4942" spans="1:3" ht="15">
      <c r="A4942" s="1"/>
      <c r="C4942" s="539"/>
    </row>
    <row r="4943" spans="1:3" ht="15">
      <c r="A4943" s="1"/>
      <c r="C4943" s="539"/>
    </row>
    <row r="4944" spans="1:3" ht="15">
      <c r="A4944" s="1"/>
      <c r="C4944" s="539"/>
    </row>
    <row r="4945" spans="1:3" ht="15">
      <c r="A4945" s="1"/>
      <c r="C4945" s="539"/>
    </row>
    <row r="4946" spans="1:3" ht="15">
      <c r="A4946" s="1"/>
      <c r="C4946" s="539"/>
    </row>
    <row r="4947" spans="1:3" ht="15">
      <c r="A4947" s="1"/>
      <c r="C4947" s="539"/>
    </row>
    <row r="4948" spans="1:3" ht="15">
      <c r="A4948" s="1"/>
      <c r="C4948" s="539"/>
    </row>
    <row r="4949" spans="1:3" ht="15">
      <c r="A4949" s="1"/>
      <c r="C4949" s="539"/>
    </row>
    <row r="4950" spans="1:3" ht="15">
      <c r="A4950" s="1"/>
      <c r="C4950" s="539"/>
    </row>
    <row r="4951" spans="1:3" ht="15">
      <c r="A4951" s="1"/>
      <c r="C4951" s="539"/>
    </row>
    <row r="4952" spans="1:3" ht="15">
      <c r="A4952" s="1"/>
      <c r="C4952" s="539"/>
    </row>
    <row r="4953" spans="1:3" ht="15">
      <c r="A4953" s="1"/>
      <c r="C4953" s="539"/>
    </row>
    <row r="4954" spans="1:3" ht="15">
      <c r="A4954" s="1"/>
      <c r="C4954" s="539"/>
    </row>
    <row r="4955" spans="1:3" ht="15">
      <c r="A4955" s="1"/>
      <c r="C4955" s="539"/>
    </row>
    <row r="4956" spans="1:3" ht="15">
      <c r="A4956" s="1"/>
      <c r="C4956" s="539"/>
    </row>
    <row r="4957" spans="1:3" ht="15">
      <c r="A4957" s="1"/>
      <c r="C4957" s="539"/>
    </row>
    <row r="4958" spans="1:3" ht="15">
      <c r="A4958" s="1"/>
      <c r="C4958" s="539"/>
    </row>
    <row r="4959" spans="1:3" ht="15">
      <c r="A4959" s="1"/>
      <c r="C4959" s="539"/>
    </row>
    <row r="4960" spans="1:3" ht="15">
      <c r="A4960" s="1"/>
      <c r="C4960" s="539"/>
    </row>
    <row r="4961" spans="1:3" ht="15">
      <c r="A4961" s="1"/>
      <c r="C4961" s="539"/>
    </row>
    <row r="4962" spans="1:3" ht="15">
      <c r="A4962" s="1"/>
      <c r="C4962" s="539"/>
    </row>
    <row r="4963" spans="1:3" ht="15">
      <c r="A4963" s="1"/>
      <c r="C4963" s="539"/>
    </row>
    <row r="4964" spans="1:3" ht="15">
      <c r="A4964" s="1"/>
      <c r="C4964" s="539"/>
    </row>
    <row r="4965" spans="1:3" ht="15">
      <c r="A4965" s="1"/>
      <c r="C4965" s="539"/>
    </row>
    <row r="4966" spans="1:3" ht="15">
      <c r="A4966" s="1"/>
      <c r="C4966" s="539"/>
    </row>
    <row r="4967" spans="1:3" ht="15">
      <c r="A4967" s="1"/>
      <c r="C4967" s="539"/>
    </row>
    <row r="4968" spans="1:3" ht="15">
      <c r="A4968" s="1"/>
      <c r="C4968" s="539"/>
    </row>
    <row r="4969" spans="1:3" ht="15">
      <c r="A4969" s="1"/>
      <c r="C4969" s="539"/>
    </row>
    <row r="4970" spans="1:3" ht="15">
      <c r="A4970" s="1"/>
      <c r="C4970" s="539"/>
    </row>
    <row r="4971" spans="1:3" ht="15">
      <c r="A4971" s="1"/>
      <c r="C4971" s="539"/>
    </row>
    <row r="4972" spans="1:3" ht="15">
      <c r="A4972" s="1"/>
      <c r="C4972" s="539"/>
    </row>
    <row r="4973" spans="1:3" ht="15">
      <c r="A4973" s="1"/>
      <c r="C4973" s="539"/>
    </row>
    <row r="4974" spans="1:3" ht="15">
      <c r="A4974" s="1"/>
      <c r="C4974" s="539"/>
    </row>
    <row r="4975" spans="1:3" ht="15">
      <c r="A4975" s="1"/>
      <c r="C4975" s="539"/>
    </row>
    <row r="4976" spans="1:3" ht="15">
      <c r="A4976" s="1"/>
      <c r="C4976" s="539"/>
    </row>
    <row r="4977" spans="1:3" ht="15">
      <c r="A4977" s="1"/>
      <c r="C4977" s="539"/>
    </row>
    <row r="4978" spans="1:3" ht="15">
      <c r="A4978" s="1"/>
      <c r="C4978" s="539"/>
    </row>
    <row r="4979" spans="1:3" ht="15">
      <c r="A4979" s="1"/>
      <c r="C4979" s="539"/>
    </row>
    <row r="4980" spans="1:3" ht="15">
      <c r="A4980" s="1"/>
      <c r="C4980" s="539"/>
    </row>
    <row r="4981" spans="1:3" ht="15">
      <c r="A4981" s="1"/>
      <c r="C4981" s="539"/>
    </row>
    <row r="4982" spans="1:3" ht="15">
      <c r="A4982" s="1"/>
      <c r="C4982" s="539"/>
    </row>
    <row r="4983" spans="1:3" ht="15">
      <c r="A4983" s="1"/>
      <c r="C4983" s="539"/>
    </row>
    <row r="4984" spans="1:3" ht="15">
      <c r="A4984" s="1"/>
      <c r="C4984" s="539"/>
    </row>
    <row r="4985" spans="1:3" ht="15">
      <c r="A4985" s="1"/>
      <c r="C4985" s="539"/>
    </row>
    <row r="4986" spans="1:3" ht="15">
      <c r="A4986" s="1"/>
      <c r="C4986" s="539"/>
    </row>
    <row r="4987" spans="1:3" ht="15">
      <c r="A4987" s="1"/>
      <c r="C4987" s="539"/>
    </row>
    <row r="4988" spans="1:3" ht="15">
      <c r="A4988" s="1"/>
      <c r="C4988" s="539"/>
    </row>
    <row r="4989" spans="1:3" ht="15">
      <c r="A4989" s="1"/>
      <c r="C4989" s="539"/>
    </row>
    <row r="4990" spans="1:3" ht="15">
      <c r="A4990" s="1"/>
      <c r="C4990" s="539"/>
    </row>
    <row r="4991" spans="1:3" ht="15">
      <c r="A4991" s="1"/>
      <c r="C4991" s="539"/>
    </row>
    <row r="4992" spans="1:3" ht="15">
      <c r="A4992" s="1"/>
      <c r="C4992" s="539"/>
    </row>
    <row r="4993" spans="1:3" ht="15">
      <c r="A4993" s="1"/>
      <c r="C4993" s="539"/>
    </row>
    <row r="4994" spans="1:3" ht="15">
      <c r="A4994" s="1"/>
      <c r="C4994" s="539"/>
    </row>
    <row r="4995" spans="1:3" ht="15">
      <c r="A4995" s="1"/>
      <c r="C4995" s="539"/>
    </row>
    <row r="4996" spans="1:3" ht="15">
      <c r="A4996" s="1"/>
      <c r="C4996" s="539"/>
    </row>
    <row r="4997" spans="1:3" ht="15">
      <c r="A4997" s="1"/>
      <c r="C4997" s="539"/>
    </row>
    <row r="4998" spans="1:3" ht="15">
      <c r="A4998" s="1"/>
      <c r="C4998" s="539"/>
    </row>
    <row r="4999" spans="1:3" ht="15">
      <c r="A4999" s="1"/>
      <c r="C4999" s="539"/>
    </row>
    <row r="5000" spans="1:3" ht="15">
      <c r="A5000" s="1"/>
      <c r="C5000" s="539"/>
    </row>
    <row r="5001" spans="1:3" ht="15">
      <c r="A5001" s="1"/>
      <c r="C5001" s="539"/>
    </row>
    <row r="5002" spans="1:3" ht="15">
      <c r="A5002" s="1"/>
      <c r="C5002" s="539"/>
    </row>
    <row r="5003" spans="1:3" ht="15">
      <c r="A5003" s="1"/>
      <c r="C5003" s="539"/>
    </row>
    <row r="5004" spans="1:3" ht="15">
      <c r="A5004" s="1"/>
      <c r="C5004" s="539"/>
    </row>
    <row r="5005" spans="1:3" ht="15">
      <c r="A5005" s="1"/>
      <c r="C5005" s="539"/>
    </row>
    <row r="5006" spans="1:3" ht="15">
      <c r="A5006" s="1"/>
      <c r="C5006" s="539"/>
    </row>
    <row r="5007" spans="1:3" ht="15">
      <c r="A5007" s="1"/>
      <c r="C5007" s="539"/>
    </row>
    <row r="5008" spans="1:3" ht="15">
      <c r="A5008" s="1"/>
      <c r="C5008" s="539"/>
    </row>
    <row r="5009" spans="1:3" ht="15">
      <c r="A5009" s="1"/>
      <c r="C5009" s="539"/>
    </row>
    <row r="5010" spans="1:3" ht="15">
      <c r="A5010" s="1"/>
      <c r="C5010" s="539"/>
    </row>
    <row r="5011" spans="1:3" ht="15">
      <c r="A5011" s="1"/>
      <c r="C5011" s="539"/>
    </row>
    <row r="5012" spans="1:3" ht="15">
      <c r="A5012" s="1"/>
      <c r="C5012" s="539"/>
    </row>
    <row r="5013" spans="1:3" ht="15">
      <c r="A5013" s="1"/>
      <c r="C5013" s="539"/>
    </row>
    <row r="5014" spans="1:3" ht="15">
      <c r="A5014" s="1"/>
      <c r="C5014" s="539"/>
    </row>
    <row r="5015" spans="1:3" ht="15">
      <c r="A5015" s="1"/>
      <c r="C5015" s="539"/>
    </row>
    <row r="5016" spans="1:3" ht="15">
      <c r="A5016" s="1"/>
      <c r="C5016" s="539"/>
    </row>
    <row r="5017" spans="1:3" ht="15">
      <c r="A5017" s="1"/>
      <c r="C5017" s="539"/>
    </row>
    <row r="5018" spans="1:3" ht="15">
      <c r="A5018" s="1"/>
      <c r="C5018" s="539"/>
    </row>
    <row r="5019" spans="1:3" ht="15">
      <c r="A5019" s="1"/>
      <c r="C5019" s="539"/>
    </row>
    <row r="5020" spans="1:3" ht="15">
      <c r="A5020" s="1"/>
      <c r="C5020" s="539"/>
    </row>
    <row r="5021" spans="1:3" ht="15">
      <c r="A5021" s="1"/>
      <c r="C5021" s="539"/>
    </row>
    <row r="5022" spans="1:3" ht="15">
      <c r="A5022" s="1"/>
      <c r="C5022" s="539"/>
    </row>
    <row r="5023" spans="1:3" ht="15">
      <c r="A5023" s="1"/>
      <c r="C5023" s="539"/>
    </row>
    <row r="5024" spans="1:3" ht="15">
      <c r="A5024" s="1"/>
      <c r="C5024" s="539"/>
    </row>
    <row r="5025" spans="1:3" ht="15">
      <c r="A5025" s="1"/>
      <c r="C5025" s="539"/>
    </row>
    <row r="5026" spans="1:3" ht="15">
      <c r="A5026" s="1"/>
      <c r="C5026" s="539"/>
    </row>
    <row r="5027" spans="1:3" ht="15">
      <c r="A5027" s="1"/>
      <c r="C5027" s="539"/>
    </row>
    <row r="5028" spans="1:3" ht="15">
      <c r="A5028" s="1"/>
      <c r="C5028" s="539"/>
    </row>
    <row r="5029" spans="1:3" ht="15">
      <c r="A5029" s="1"/>
      <c r="C5029" s="539"/>
    </row>
    <row r="5030" spans="1:3" ht="15">
      <c r="A5030" s="1"/>
      <c r="C5030" s="539"/>
    </row>
    <row r="5031" spans="1:3" ht="15">
      <c r="A5031" s="1"/>
      <c r="C5031" s="539"/>
    </row>
    <row r="5032" spans="1:3" ht="15">
      <c r="A5032" s="1"/>
      <c r="C5032" s="539"/>
    </row>
    <row r="5033" spans="1:3" ht="15">
      <c r="A5033" s="1"/>
      <c r="C5033" s="539"/>
    </row>
    <row r="5034" spans="1:3" ht="15">
      <c r="A5034" s="1"/>
      <c r="C5034" s="539"/>
    </row>
    <row r="5035" spans="1:3" ht="15">
      <c r="A5035" s="1"/>
      <c r="C5035" s="539"/>
    </row>
    <row r="5036" spans="1:3" ht="15">
      <c r="A5036" s="1"/>
      <c r="C5036" s="539"/>
    </row>
    <row r="5037" spans="1:3" ht="15">
      <c r="A5037" s="1"/>
      <c r="C5037" s="539"/>
    </row>
    <row r="5038" spans="1:3" ht="15">
      <c r="A5038" s="1"/>
      <c r="C5038" s="539"/>
    </row>
    <row r="5039" spans="1:3" ht="15">
      <c r="A5039" s="1"/>
      <c r="C5039" s="539"/>
    </row>
    <row r="5040" spans="1:3" ht="15">
      <c r="A5040" s="1"/>
      <c r="C5040" s="539"/>
    </row>
    <row r="5041" spans="1:3" ht="15">
      <c r="A5041" s="1"/>
      <c r="C5041" s="539"/>
    </row>
    <row r="5042" spans="1:3" ht="15">
      <c r="A5042" s="1"/>
      <c r="C5042" s="539"/>
    </row>
    <row r="5043" spans="1:3" ht="15">
      <c r="A5043" s="1"/>
      <c r="C5043" s="539"/>
    </row>
    <row r="5044" spans="1:3" ht="15">
      <c r="A5044" s="1"/>
      <c r="C5044" s="539"/>
    </row>
    <row r="5045" spans="1:3" ht="15">
      <c r="A5045" s="1"/>
      <c r="C5045" s="539"/>
    </row>
    <row r="5046" spans="1:3" ht="15">
      <c r="A5046" s="1"/>
      <c r="C5046" s="539"/>
    </row>
    <row r="5047" spans="1:3" ht="15">
      <c r="A5047" s="1"/>
      <c r="C5047" s="539"/>
    </row>
    <row r="5048" spans="1:3" ht="15">
      <c r="A5048" s="1"/>
      <c r="C5048" s="539"/>
    </row>
    <row r="5049" spans="1:3" ht="15">
      <c r="A5049" s="1"/>
      <c r="C5049" s="539"/>
    </row>
    <row r="5050" spans="1:3" ht="15">
      <c r="A5050" s="1"/>
      <c r="C5050" s="539"/>
    </row>
    <row r="5051" spans="1:3" ht="15">
      <c r="A5051" s="1"/>
      <c r="C5051" s="539"/>
    </row>
    <row r="5052" spans="1:3" ht="15">
      <c r="A5052" s="1"/>
      <c r="C5052" s="539"/>
    </row>
    <row r="5053" spans="1:3" ht="15">
      <c r="A5053" s="1"/>
      <c r="C5053" s="539"/>
    </row>
    <row r="5054" spans="1:3" ht="15">
      <c r="A5054" s="1"/>
      <c r="C5054" s="539"/>
    </row>
    <row r="5055" spans="1:3" ht="15">
      <c r="A5055" s="1"/>
      <c r="C5055" s="539"/>
    </row>
    <row r="5056" spans="1:3" ht="15">
      <c r="A5056" s="1"/>
      <c r="C5056" s="539"/>
    </row>
    <row r="5057" spans="1:3" ht="15">
      <c r="A5057" s="1"/>
      <c r="C5057" s="539"/>
    </row>
    <row r="5058" spans="1:3" ht="15">
      <c r="A5058" s="1"/>
      <c r="C5058" s="539"/>
    </row>
    <row r="5059" spans="1:3" ht="15">
      <c r="A5059" s="1"/>
      <c r="C5059" s="539"/>
    </row>
    <row r="5060" spans="1:3" ht="15">
      <c r="A5060" s="1"/>
      <c r="C5060" s="539"/>
    </row>
    <row r="5061" spans="1:3" ht="15">
      <c r="A5061" s="1"/>
      <c r="C5061" s="539"/>
    </row>
    <row r="5062" spans="1:3" ht="15">
      <c r="A5062" s="1"/>
      <c r="C5062" s="539"/>
    </row>
    <row r="5063" spans="1:3" ht="15">
      <c r="A5063" s="1"/>
      <c r="C5063" s="539"/>
    </row>
    <row r="5064" spans="1:3" ht="15">
      <c r="A5064" s="1"/>
      <c r="C5064" s="539"/>
    </row>
    <row r="5065" spans="1:3" ht="15">
      <c r="A5065" s="1"/>
      <c r="C5065" s="539"/>
    </row>
    <row r="5066" spans="1:3" ht="15">
      <c r="A5066" s="1"/>
      <c r="C5066" s="539"/>
    </row>
    <row r="5067" spans="1:3" ht="15">
      <c r="A5067" s="1"/>
      <c r="C5067" s="539"/>
    </row>
    <row r="5068" spans="1:3" ht="15">
      <c r="A5068" s="1"/>
      <c r="C5068" s="539"/>
    </row>
    <row r="5069" spans="1:3" ht="15">
      <c r="A5069" s="1"/>
      <c r="C5069" s="539"/>
    </row>
    <row r="5070" spans="1:3" ht="15">
      <c r="A5070" s="1"/>
      <c r="C5070" s="539"/>
    </row>
    <row r="5071" spans="1:3" ht="15">
      <c r="A5071" s="1"/>
      <c r="C5071" s="539"/>
    </row>
    <row r="5072" spans="1:3" ht="15">
      <c r="A5072" s="1"/>
      <c r="C5072" s="539"/>
    </row>
    <row r="5073" spans="1:3" ht="15">
      <c r="A5073" s="1"/>
      <c r="C5073" s="539"/>
    </row>
    <row r="5074" spans="1:3" ht="15">
      <c r="A5074" s="1"/>
      <c r="C5074" s="539"/>
    </row>
    <row r="5075" spans="1:3" ht="15">
      <c r="A5075" s="1"/>
      <c r="C5075" s="539"/>
    </row>
    <row r="5076" spans="1:3" ht="15">
      <c r="A5076" s="1"/>
      <c r="C5076" s="539"/>
    </row>
    <row r="5077" spans="1:3" ht="15">
      <c r="A5077" s="1"/>
      <c r="C5077" s="539"/>
    </row>
    <row r="5078" spans="1:3" ht="15">
      <c r="A5078" s="1"/>
      <c r="C5078" s="539"/>
    </row>
    <row r="5079" spans="1:3" ht="15">
      <c r="A5079" s="1"/>
      <c r="C5079" s="539"/>
    </row>
    <row r="5080" spans="1:3" ht="15">
      <c r="A5080" s="1"/>
      <c r="C5080" s="539"/>
    </row>
    <row r="5081" spans="1:3" ht="15">
      <c r="A5081" s="1"/>
      <c r="C5081" s="539"/>
    </row>
    <row r="5082" spans="1:3" ht="15">
      <c r="A5082" s="1"/>
      <c r="C5082" s="539"/>
    </row>
    <row r="5083" spans="1:3" ht="15">
      <c r="A5083" s="1"/>
      <c r="C5083" s="539"/>
    </row>
    <row r="5084" spans="1:3" ht="15">
      <c r="A5084" s="1"/>
      <c r="C5084" s="539"/>
    </row>
    <row r="5085" spans="1:3" ht="15">
      <c r="A5085" s="1"/>
      <c r="C5085" s="539"/>
    </row>
    <row r="5086" spans="1:3" ht="15">
      <c r="A5086" s="1"/>
      <c r="C5086" s="539"/>
    </row>
    <row r="5087" spans="1:3" ht="15">
      <c r="A5087" s="1"/>
      <c r="C5087" s="539"/>
    </row>
    <row r="5088" spans="1:3" ht="15">
      <c r="A5088" s="1"/>
      <c r="C5088" s="539"/>
    </row>
    <row r="5089" spans="1:3" ht="15">
      <c r="A5089" s="1"/>
      <c r="C5089" s="539"/>
    </row>
    <row r="5090" spans="1:3" ht="15">
      <c r="A5090" s="1"/>
      <c r="C5090" s="539"/>
    </row>
    <row r="5091" spans="1:3" ht="15">
      <c r="A5091" s="1"/>
      <c r="C5091" s="539"/>
    </row>
    <row r="5092" spans="1:3" ht="15">
      <c r="A5092" s="1"/>
      <c r="C5092" s="539"/>
    </row>
    <row r="5093" spans="1:3" ht="15">
      <c r="A5093" s="1"/>
      <c r="C5093" s="539"/>
    </row>
    <row r="5094" spans="1:3" ht="15">
      <c r="A5094" s="1"/>
      <c r="C5094" s="539"/>
    </row>
    <row r="5095" spans="1:3" ht="15">
      <c r="A5095" s="1"/>
      <c r="C5095" s="539"/>
    </row>
    <row r="5096" spans="1:3" ht="15">
      <c r="A5096" s="1"/>
      <c r="C5096" s="539"/>
    </row>
    <row r="5097" spans="1:3" ht="15">
      <c r="A5097" s="1"/>
      <c r="C5097" s="539"/>
    </row>
    <row r="5098" spans="1:3" ht="15">
      <c r="A5098" s="1"/>
      <c r="C5098" s="539"/>
    </row>
    <row r="5099" spans="1:3" ht="15">
      <c r="A5099" s="1"/>
      <c r="C5099" s="539"/>
    </row>
    <row r="5100" spans="1:3" ht="15">
      <c r="A5100" s="1"/>
      <c r="C5100" s="539"/>
    </row>
    <row r="5101" spans="1:3" ht="15">
      <c r="A5101" s="1"/>
      <c r="C5101" s="539"/>
    </row>
    <row r="5102" spans="1:3" ht="15">
      <c r="A5102" s="1"/>
      <c r="C5102" s="539"/>
    </row>
    <row r="5103" spans="1:3" ht="15">
      <c r="A5103" s="1"/>
      <c r="C5103" s="539"/>
    </row>
    <row r="5104" spans="1:3" ht="15">
      <c r="A5104" s="1"/>
      <c r="C5104" s="539"/>
    </row>
    <row r="5105" spans="1:3" ht="15">
      <c r="A5105" s="1"/>
      <c r="C5105" s="539"/>
    </row>
    <row r="5106" spans="1:3" ht="15">
      <c r="A5106" s="1"/>
      <c r="C5106" s="539"/>
    </row>
    <row r="5107" spans="1:3" ht="15">
      <c r="A5107" s="1"/>
      <c r="C5107" s="539"/>
    </row>
    <row r="5108" spans="1:3" ht="15">
      <c r="A5108" s="1"/>
      <c r="C5108" s="539"/>
    </row>
    <row r="5109" spans="1:3" ht="15">
      <c r="A5109" s="1"/>
      <c r="C5109" s="539"/>
    </row>
    <row r="5110" spans="1:3" ht="15">
      <c r="A5110" s="1"/>
      <c r="C5110" s="539"/>
    </row>
    <row r="5111" spans="1:3" ht="15">
      <c r="A5111" s="1"/>
      <c r="C5111" s="539"/>
    </row>
    <row r="5112" spans="1:3" ht="15">
      <c r="A5112" s="1"/>
      <c r="C5112" s="539"/>
    </row>
    <row r="5113" spans="1:3" ht="15">
      <c r="A5113" s="1"/>
      <c r="C5113" s="539"/>
    </row>
    <row r="5114" spans="1:3" ht="15">
      <c r="A5114" s="1"/>
      <c r="C5114" s="539"/>
    </row>
    <row r="5115" spans="1:3" ht="15">
      <c r="A5115" s="1"/>
      <c r="C5115" s="539"/>
    </row>
    <row r="5116" spans="1:3" ht="15">
      <c r="A5116" s="1"/>
      <c r="C5116" s="539"/>
    </row>
    <row r="5117" spans="1:3" ht="15">
      <c r="A5117" s="1"/>
      <c r="C5117" s="539"/>
    </row>
    <row r="5118" spans="1:3" ht="15">
      <c r="A5118" s="1"/>
      <c r="C5118" s="539"/>
    </row>
    <row r="5119" spans="1:3" ht="15">
      <c r="A5119" s="1"/>
      <c r="C5119" s="539"/>
    </row>
    <row r="5120" spans="1:3" ht="15">
      <c r="A5120" s="1"/>
      <c r="C5120" s="539"/>
    </row>
    <row r="5121" spans="1:3" ht="15">
      <c r="A5121" s="1"/>
      <c r="C5121" s="539"/>
    </row>
    <row r="5122" spans="1:3" ht="15">
      <c r="A5122" s="1"/>
      <c r="C5122" s="539"/>
    </row>
    <row r="5123" spans="1:3" ht="15">
      <c r="A5123" s="1"/>
      <c r="C5123" s="539"/>
    </row>
    <row r="5124" spans="1:3" ht="15">
      <c r="A5124" s="1"/>
      <c r="C5124" s="539"/>
    </row>
    <row r="5125" spans="1:3" ht="15">
      <c r="A5125" s="1"/>
      <c r="C5125" s="539"/>
    </row>
    <row r="5126" spans="1:3" ht="15">
      <c r="A5126" s="1"/>
      <c r="C5126" s="539"/>
    </row>
    <row r="5127" spans="1:3" ht="15">
      <c r="A5127" s="1"/>
      <c r="C5127" s="539"/>
    </row>
    <row r="5128" spans="1:3" ht="15">
      <c r="A5128" s="1"/>
      <c r="C5128" s="539"/>
    </row>
    <row r="5129" spans="1:3" ht="15">
      <c r="A5129" s="1"/>
      <c r="C5129" s="539"/>
    </row>
    <row r="5130" spans="1:3" ht="15">
      <c r="A5130" s="1"/>
      <c r="C5130" s="539"/>
    </row>
    <row r="5131" spans="1:3" ht="15">
      <c r="A5131" s="1"/>
      <c r="C5131" s="539"/>
    </row>
    <row r="5132" spans="1:3" ht="15">
      <c r="A5132" s="1"/>
      <c r="C5132" s="539"/>
    </row>
    <row r="5133" spans="1:3" ht="15">
      <c r="A5133" s="1"/>
      <c r="C5133" s="539"/>
    </row>
    <row r="5134" spans="1:3" ht="15">
      <c r="A5134" s="1"/>
      <c r="C5134" s="539"/>
    </row>
    <row r="5135" spans="1:3" ht="15">
      <c r="A5135" s="1"/>
      <c r="C5135" s="539"/>
    </row>
    <row r="5136" spans="1:3" ht="15">
      <c r="A5136" s="1"/>
      <c r="C5136" s="539"/>
    </row>
    <row r="5137" spans="1:3" ht="15">
      <c r="A5137" s="1"/>
      <c r="C5137" s="539"/>
    </row>
    <row r="5138" spans="1:3" ht="15">
      <c r="A5138" s="1"/>
      <c r="C5138" s="539"/>
    </row>
    <row r="5139" spans="1:3" ht="15">
      <c r="A5139" s="1"/>
      <c r="C5139" s="539"/>
    </row>
    <row r="5140" spans="1:3" ht="15">
      <c r="A5140" s="1"/>
      <c r="C5140" s="539"/>
    </row>
    <row r="5141" spans="1:3" ht="15">
      <c r="A5141" s="1"/>
      <c r="C5141" s="539"/>
    </row>
    <row r="5142" spans="1:3" ht="15">
      <c r="A5142" s="1"/>
      <c r="C5142" s="539"/>
    </row>
    <row r="5143" spans="1:3" ht="15">
      <c r="A5143" s="1"/>
      <c r="C5143" s="539"/>
    </row>
    <row r="5144" spans="1:3" ht="15">
      <c r="A5144" s="1"/>
      <c r="C5144" s="539"/>
    </row>
    <row r="5145" spans="1:3" ht="15">
      <c r="A5145" s="1"/>
      <c r="C5145" s="539"/>
    </row>
    <row r="5146" spans="1:3" ht="15">
      <c r="A5146" s="1"/>
      <c r="C5146" s="539"/>
    </row>
    <row r="5147" spans="1:3" ht="15">
      <c r="A5147" s="1"/>
      <c r="C5147" s="539"/>
    </row>
    <row r="5148" spans="1:3" ht="15">
      <c r="A5148" s="1"/>
      <c r="C5148" s="539"/>
    </row>
    <row r="5149" spans="1:3" ht="15">
      <c r="A5149" s="1"/>
      <c r="C5149" s="539"/>
    </row>
    <row r="5150" spans="1:3" ht="15">
      <c r="A5150" s="1"/>
      <c r="C5150" s="539"/>
    </row>
    <row r="5151" spans="1:3" ht="15">
      <c r="A5151" s="1"/>
      <c r="C5151" s="539"/>
    </row>
    <row r="5152" spans="1:3" ht="15">
      <c r="A5152" s="1"/>
      <c r="C5152" s="539"/>
    </row>
    <row r="5153" spans="1:3" ht="15">
      <c r="A5153" s="1"/>
      <c r="C5153" s="539"/>
    </row>
    <row r="5154" spans="1:3" ht="15">
      <c r="A5154" s="1"/>
      <c r="C5154" s="539"/>
    </row>
    <row r="5155" spans="1:3" ht="15">
      <c r="A5155" s="1"/>
      <c r="C5155" s="539"/>
    </row>
    <row r="5156" spans="1:3" ht="15">
      <c r="A5156" s="1"/>
      <c r="C5156" s="539"/>
    </row>
    <row r="5157" spans="1:3" ht="15">
      <c r="A5157" s="1"/>
      <c r="C5157" s="539"/>
    </row>
    <row r="5158" spans="1:3" ht="15">
      <c r="A5158" s="1"/>
      <c r="C5158" s="539"/>
    </row>
    <row r="5159" spans="1:3" ht="15">
      <c r="A5159" s="1"/>
      <c r="C5159" s="539"/>
    </row>
    <row r="5160" spans="1:3" ht="15">
      <c r="A5160" s="1"/>
      <c r="C5160" s="539"/>
    </row>
    <row r="5161" spans="1:3" ht="15">
      <c r="A5161" s="1"/>
      <c r="C5161" s="539"/>
    </row>
    <row r="5162" spans="1:3" ht="15">
      <c r="A5162" s="1"/>
      <c r="C5162" s="539"/>
    </row>
    <row r="5163" spans="1:3" ht="15">
      <c r="A5163" s="1"/>
      <c r="C5163" s="539"/>
    </row>
    <row r="5164" spans="1:3" ht="15">
      <c r="A5164" s="1"/>
      <c r="C5164" s="539"/>
    </row>
    <row r="5165" spans="1:3" ht="15">
      <c r="A5165" s="1"/>
      <c r="C5165" s="539"/>
    </row>
    <row r="5166" spans="1:3" ht="15">
      <c r="A5166" s="1"/>
      <c r="C5166" s="539"/>
    </row>
    <row r="5167" spans="1:3" ht="15">
      <c r="A5167" s="1"/>
      <c r="C5167" s="539"/>
    </row>
    <row r="5168" spans="1:3" ht="15">
      <c r="A5168" s="1"/>
      <c r="C5168" s="539"/>
    </row>
    <row r="5169" spans="1:3" ht="15">
      <c r="A5169" s="1"/>
      <c r="C5169" s="539"/>
    </row>
    <row r="5170" spans="1:3" ht="15">
      <c r="A5170" s="1"/>
      <c r="C5170" s="539"/>
    </row>
    <row r="5171" spans="1:3" ht="15">
      <c r="A5171" s="1"/>
      <c r="C5171" s="539"/>
    </row>
    <row r="5172" spans="1:3" ht="15">
      <c r="A5172" s="1"/>
      <c r="C5172" s="539"/>
    </row>
    <row r="5173" spans="1:3" ht="15">
      <c r="A5173" s="1"/>
      <c r="C5173" s="539"/>
    </row>
    <row r="5174" spans="1:3" ht="15">
      <c r="A5174" s="1"/>
      <c r="C5174" s="539"/>
    </row>
    <row r="5175" spans="1:3" ht="15">
      <c r="A5175" s="1"/>
      <c r="C5175" s="539"/>
    </row>
    <row r="5176" spans="1:3" ht="15">
      <c r="A5176" s="1"/>
      <c r="C5176" s="539"/>
    </row>
    <row r="5177" spans="1:3" ht="15">
      <c r="A5177" s="1"/>
      <c r="C5177" s="539"/>
    </row>
    <row r="5178" spans="1:3" ht="15">
      <c r="A5178" s="1"/>
      <c r="C5178" s="539"/>
    </row>
    <row r="5179" spans="1:3" ht="15">
      <c r="A5179" s="1"/>
      <c r="C5179" s="539"/>
    </row>
    <row r="5180" spans="1:3" ht="15">
      <c r="A5180" s="1"/>
      <c r="C5180" s="539"/>
    </row>
    <row r="5181" spans="1:3" ht="15">
      <c r="A5181" s="1"/>
      <c r="C5181" s="539"/>
    </row>
    <row r="5182" spans="1:3" ht="15">
      <c r="A5182" s="1"/>
      <c r="C5182" s="539"/>
    </row>
    <row r="5183" spans="1:3" ht="15">
      <c r="A5183" s="1"/>
      <c r="C5183" s="539"/>
    </row>
    <row r="5184" spans="1:3" ht="15">
      <c r="A5184" s="1"/>
      <c r="C5184" s="539"/>
    </row>
    <row r="5185" spans="1:3" ht="15">
      <c r="A5185" s="1"/>
      <c r="C5185" s="539"/>
    </row>
    <row r="5186" spans="1:3" ht="15">
      <c r="A5186" s="1"/>
      <c r="C5186" s="539"/>
    </row>
    <row r="5187" spans="1:3" ht="15">
      <c r="A5187" s="1"/>
      <c r="C5187" s="539"/>
    </row>
    <row r="5188" spans="1:3" ht="15">
      <c r="A5188" s="1"/>
      <c r="C5188" s="539"/>
    </row>
    <row r="5189" spans="1:3" ht="15">
      <c r="A5189" s="1"/>
      <c r="C5189" s="539"/>
    </row>
    <row r="5190" spans="1:3" ht="15">
      <c r="A5190" s="1"/>
      <c r="C5190" s="539"/>
    </row>
    <row r="5191" spans="1:3" ht="15">
      <c r="A5191" s="1"/>
      <c r="C5191" s="539"/>
    </row>
    <row r="5192" spans="1:3" ht="15">
      <c r="A5192" s="1"/>
      <c r="C5192" s="539"/>
    </row>
    <row r="5193" spans="1:3" ht="15">
      <c r="A5193" s="1"/>
      <c r="C5193" s="539"/>
    </row>
    <row r="5194" spans="1:3" ht="15">
      <c r="A5194" s="1"/>
      <c r="C5194" s="539"/>
    </row>
    <row r="5195" spans="1:3" ht="15">
      <c r="A5195" s="1"/>
      <c r="C5195" s="539"/>
    </row>
    <row r="5196" spans="1:3" ht="15">
      <c r="A5196" s="1"/>
      <c r="C5196" s="539"/>
    </row>
    <row r="5197" spans="1:3" ht="15">
      <c r="A5197" s="1"/>
      <c r="C5197" s="539"/>
    </row>
    <row r="5198" spans="1:3" ht="15">
      <c r="A5198" s="1"/>
      <c r="C5198" s="539"/>
    </row>
    <row r="5199" spans="1:3" ht="15">
      <c r="A5199" s="1"/>
      <c r="C5199" s="539"/>
    </row>
    <row r="5200" spans="1:3" ht="15">
      <c r="A5200" s="1"/>
      <c r="C5200" s="539"/>
    </row>
    <row r="5201" spans="1:3" ht="15">
      <c r="A5201" s="1"/>
      <c r="C5201" s="539"/>
    </row>
    <row r="5202" spans="1:3" ht="15">
      <c r="A5202" s="1"/>
      <c r="C5202" s="539"/>
    </row>
    <row r="5203" spans="1:3" ht="15">
      <c r="A5203" s="1"/>
      <c r="C5203" s="539"/>
    </row>
    <row r="5204" spans="1:3" ht="15">
      <c r="A5204" s="1"/>
      <c r="C5204" s="539"/>
    </row>
    <row r="5205" spans="1:3" ht="15">
      <c r="A5205" s="1"/>
      <c r="C5205" s="539"/>
    </row>
    <row r="5206" spans="1:3" ht="15">
      <c r="A5206" s="1"/>
      <c r="C5206" s="539"/>
    </row>
    <row r="5207" spans="1:3" ht="15">
      <c r="A5207" s="1"/>
      <c r="C5207" s="539"/>
    </row>
    <row r="5208" spans="1:3" ht="15">
      <c r="A5208" s="1"/>
      <c r="C5208" s="539"/>
    </row>
    <row r="5209" spans="1:3" ht="15">
      <c r="A5209" s="1"/>
      <c r="C5209" s="539"/>
    </row>
    <row r="5210" spans="1:3" ht="15">
      <c r="A5210" s="1"/>
      <c r="C5210" s="539"/>
    </row>
    <row r="5211" spans="1:3" ht="15">
      <c r="A5211" s="1"/>
      <c r="C5211" s="539"/>
    </row>
    <row r="5212" spans="1:3" ht="15">
      <c r="A5212" s="1"/>
      <c r="C5212" s="539"/>
    </row>
    <row r="5213" spans="1:3" ht="15">
      <c r="A5213" s="1"/>
      <c r="C5213" s="539"/>
    </row>
    <row r="5214" spans="1:3" ht="15">
      <c r="A5214" s="1"/>
      <c r="C5214" s="539"/>
    </row>
    <row r="5215" spans="1:3" ht="15">
      <c r="A5215" s="1"/>
      <c r="C5215" s="539"/>
    </row>
    <row r="5216" spans="1:3" ht="15">
      <c r="A5216" s="1"/>
      <c r="C5216" s="539"/>
    </row>
    <row r="5217" spans="1:3" ht="15">
      <c r="A5217" s="1"/>
      <c r="C5217" s="539"/>
    </row>
    <row r="5218" spans="1:3" ht="15">
      <c r="A5218" s="1"/>
      <c r="C5218" s="539"/>
    </row>
    <row r="5219" spans="1:3" ht="15">
      <c r="A5219" s="1"/>
      <c r="C5219" s="539"/>
    </row>
    <row r="5220" spans="1:3" ht="15">
      <c r="A5220" s="1"/>
      <c r="C5220" s="539"/>
    </row>
    <row r="5221" spans="1:3" ht="15">
      <c r="A5221" s="1"/>
      <c r="C5221" s="539"/>
    </row>
    <row r="5222" spans="1:3" ht="15">
      <c r="A5222" s="1"/>
      <c r="C5222" s="539"/>
    </row>
    <row r="5223" spans="1:3" ht="15">
      <c r="A5223" s="1"/>
      <c r="C5223" s="539"/>
    </row>
    <row r="5224" spans="1:3" ht="15">
      <c r="A5224" s="1"/>
      <c r="C5224" s="539"/>
    </row>
    <row r="5225" spans="1:3" ht="15">
      <c r="A5225" s="1"/>
      <c r="C5225" s="539"/>
    </row>
    <row r="5226" spans="1:3" ht="15">
      <c r="A5226" s="1"/>
      <c r="C5226" s="539"/>
    </row>
    <row r="5227" spans="1:3" ht="15">
      <c r="A5227" s="1"/>
      <c r="C5227" s="539"/>
    </row>
    <row r="5228" spans="1:3" ht="15">
      <c r="A5228" s="1"/>
      <c r="C5228" s="539"/>
    </row>
    <row r="5229" spans="1:3" ht="15">
      <c r="A5229" s="1"/>
      <c r="C5229" s="539"/>
    </row>
    <row r="5230" spans="1:3" ht="15">
      <c r="A5230" s="1"/>
      <c r="C5230" s="539"/>
    </row>
    <row r="5231" spans="1:3" ht="15">
      <c r="A5231" s="1"/>
      <c r="C5231" s="539"/>
    </row>
    <row r="5232" spans="1:3" ht="15">
      <c r="A5232" s="1"/>
      <c r="C5232" s="539"/>
    </row>
    <row r="5233" spans="1:3" ht="15">
      <c r="A5233" s="1"/>
      <c r="C5233" s="539"/>
    </row>
    <row r="5234" spans="1:3" ht="15">
      <c r="A5234" s="1"/>
      <c r="C5234" s="539"/>
    </row>
    <row r="5235" spans="1:3" ht="15">
      <c r="A5235" s="1"/>
      <c r="C5235" s="539"/>
    </row>
    <row r="5236" spans="1:3" ht="15">
      <c r="A5236" s="1"/>
      <c r="C5236" s="539"/>
    </row>
    <row r="5237" spans="1:3" ht="15">
      <c r="A5237" s="1"/>
      <c r="C5237" s="539"/>
    </row>
    <row r="5238" spans="1:3" ht="15">
      <c r="A5238" s="1"/>
      <c r="C5238" s="539"/>
    </row>
    <row r="5239" spans="1:3" ht="15">
      <c r="A5239" s="1"/>
      <c r="C5239" s="539"/>
    </row>
    <row r="5240" spans="1:3" ht="15">
      <c r="A5240" s="1"/>
      <c r="C5240" s="539"/>
    </row>
    <row r="5241" spans="1:3" ht="15">
      <c r="A5241" s="1"/>
      <c r="C5241" s="539"/>
    </row>
    <row r="5242" spans="1:3" ht="15">
      <c r="A5242" s="1"/>
      <c r="C5242" s="539"/>
    </row>
    <row r="5243" spans="1:3" ht="15">
      <c r="A5243" s="1"/>
      <c r="C5243" s="539"/>
    </row>
    <row r="5244" spans="1:3" ht="15">
      <c r="A5244" s="1"/>
      <c r="C5244" s="539"/>
    </row>
    <row r="5245" spans="1:3" ht="15">
      <c r="A5245" s="1"/>
      <c r="C5245" s="539"/>
    </row>
    <row r="5246" spans="1:3" ht="15">
      <c r="A5246" s="1"/>
      <c r="C5246" s="539"/>
    </row>
    <row r="5247" spans="1:3" ht="15">
      <c r="A5247" s="1"/>
      <c r="C5247" s="539"/>
    </row>
    <row r="5248" spans="1:3" ht="15">
      <c r="A5248" s="1"/>
      <c r="C5248" s="539"/>
    </row>
    <row r="5249" spans="1:3" ht="15">
      <c r="A5249" s="1"/>
      <c r="C5249" s="539"/>
    </row>
    <row r="5250" spans="1:3" ht="15">
      <c r="A5250" s="1"/>
      <c r="C5250" s="539"/>
    </row>
    <row r="5251" spans="1:3" ht="15">
      <c r="A5251" s="1"/>
      <c r="C5251" s="539"/>
    </row>
    <row r="5252" spans="1:3" ht="15">
      <c r="A5252" s="1"/>
      <c r="C5252" s="539"/>
    </row>
    <row r="5253" spans="1:3" ht="15">
      <c r="A5253" s="1"/>
      <c r="C5253" s="539"/>
    </row>
    <row r="5254" spans="1:3" ht="15">
      <c r="A5254" s="1"/>
      <c r="C5254" s="539"/>
    </row>
    <row r="5255" spans="1:3" ht="15">
      <c r="A5255" s="1"/>
      <c r="C5255" s="539"/>
    </row>
    <row r="5256" spans="1:3" ht="15">
      <c r="A5256" s="1"/>
      <c r="C5256" s="539"/>
    </row>
    <row r="5257" spans="1:3" ht="15">
      <c r="A5257" s="1"/>
      <c r="C5257" s="539"/>
    </row>
    <row r="5258" spans="1:3" ht="15">
      <c r="A5258" s="1"/>
      <c r="C5258" s="539"/>
    </row>
    <row r="5259" spans="1:3" ht="15">
      <c r="A5259" s="1"/>
      <c r="C5259" s="539"/>
    </row>
    <row r="5260" spans="1:3" ht="15">
      <c r="A5260" s="1"/>
      <c r="C5260" s="539"/>
    </row>
    <row r="5261" spans="1:3" ht="15">
      <c r="A5261" s="1"/>
      <c r="C5261" s="539"/>
    </row>
    <row r="5262" spans="1:3" ht="15">
      <c r="A5262" s="1"/>
      <c r="C5262" s="539"/>
    </row>
    <row r="5263" spans="1:3" ht="15">
      <c r="A5263" s="1"/>
      <c r="C5263" s="539"/>
    </row>
    <row r="5264" spans="1:3" ht="15">
      <c r="A5264" s="1"/>
      <c r="C5264" s="539"/>
    </row>
    <row r="5265" spans="1:3" ht="15">
      <c r="A5265" s="1"/>
      <c r="C5265" s="539"/>
    </row>
    <row r="5266" spans="1:3" ht="15">
      <c r="A5266" s="1"/>
      <c r="C5266" s="539"/>
    </row>
    <row r="5267" spans="1:3" ht="15">
      <c r="A5267" s="1"/>
      <c r="C5267" s="539"/>
    </row>
    <row r="5268" spans="1:3" ht="15">
      <c r="A5268" s="1"/>
      <c r="C5268" s="539"/>
    </row>
    <row r="5269" spans="1:3" ht="15">
      <c r="A5269" s="1"/>
      <c r="C5269" s="539"/>
    </row>
    <row r="5270" spans="1:3" ht="15">
      <c r="A5270" s="1"/>
      <c r="C5270" s="539"/>
    </row>
    <row r="5271" spans="1:3" ht="15">
      <c r="A5271" s="1"/>
      <c r="C5271" s="539"/>
    </row>
    <row r="5272" spans="1:3" ht="15">
      <c r="A5272" s="1"/>
      <c r="C5272" s="539"/>
    </row>
    <row r="5273" spans="1:3" ht="15">
      <c r="A5273" s="1"/>
      <c r="C5273" s="539"/>
    </row>
    <row r="5274" spans="1:3" ht="15">
      <c r="A5274" s="1"/>
      <c r="C5274" s="539"/>
    </row>
    <row r="5275" spans="1:3" ht="15">
      <c r="A5275" s="1"/>
      <c r="C5275" s="539"/>
    </row>
    <row r="5276" spans="1:3" ht="15">
      <c r="A5276" s="1"/>
      <c r="C5276" s="539"/>
    </row>
    <row r="5277" spans="1:3" ht="15">
      <c r="A5277" s="1"/>
      <c r="C5277" s="539"/>
    </row>
    <row r="5278" spans="1:3" ht="15">
      <c r="A5278" s="1"/>
      <c r="C5278" s="539"/>
    </row>
    <row r="5279" spans="1:3" ht="15">
      <c r="A5279" s="1"/>
      <c r="C5279" s="539"/>
    </row>
    <row r="5280" spans="1:3" ht="15">
      <c r="A5280" s="1"/>
      <c r="C5280" s="539"/>
    </row>
    <row r="5281" spans="1:3" ht="15">
      <c r="A5281" s="1"/>
      <c r="C5281" s="539"/>
    </row>
    <row r="5282" spans="1:3" ht="15">
      <c r="A5282" s="1"/>
      <c r="C5282" s="539"/>
    </row>
    <row r="5283" spans="1:3" ht="15">
      <c r="A5283" s="1"/>
      <c r="C5283" s="539"/>
    </row>
    <row r="5284" spans="1:3" ht="15">
      <c r="A5284" s="1"/>
      <c r="C5284" s="539"/>
    </row>
    <row r="5285" spans="1:3" ht="15">
      <c r="A5285" s="1"/>
      <c r="C5285" s="539"/>
    </row>
    <row r="5286" spans="1:3" ht="15">
      <c r="A5286" s="1"/>
      <c r="C5286" s="539"/>
    </row>
    <row r="5287" spans="1:3" ht="15">
      <c r="A5287" s="1"/>
      <c r="C5287" s="539"/>
    </row>
    <row r="5288" spans="1:3" ht="15">
      <c r="A5288" s="1"/>
      <c r="C5288" s="539"/>
    </row>
    <row r="5289" spans="1:3" ht="15">
      <c r="A5289" s="1"/>
      <c r="C5289" s="539"/>
    </row>
    <row r="5290" spans="1:3" ht="15">
      <c r="A5290" s="1"/>
      <c r="C5290" s="539"/>
    </row>
    <row r="5291" spans="1:3" ht="15">
      <c r="A5291" s="1"/>
      <c r="C5291" s="539"/>
    </row>
    <row r="5292" spans="1:3" ht="15">
      <c r="A5292" s="1"/>
      <c r="C5292" s="539"/>
    </row>
    <row r="5293" spans="1:3" ht="15">
      <c r="A5293" s="1"/>
      <c r="C5293" s="539"/>
    </row>
    <row r="5294" spans="1:3" ht="15">
      <c r="A5294" s="1"/>
      <c r="C5294" s="539"/>
    </row>
    <row r="5295" spans="1:3" ht="15">
      <c r="A5295" s="1"/>
      <c r="C5295" s="539"/>
    </row>
    <row r="5296" spans="1:3" ht="15">
      <c r="A5296" s="1"/>
      <c r="C5296" s="539"/>
    </row>
    <row r="5297" spans="1:3" ht="15">
      <c r="A5297" s="1"/>
      <c r="C5297" s="539"/>
    </row>
    <row r="5298" spans="1:3" ht="15">
      <c r="A5298" s="1"/>
      <c r="C5298" s="539"/>
    </row>
    <row r="5299" spans="1:3" ht="15">
      <c r="A5299" s="1"/>
      <c r="C5299" s="539"/>
    </row>
    <row r="5300" spans="1:3" ht="15">
      <c r="A5300" s="1"/>
      <c r="C5300" s="539"/>
    </row>
    <row r="5301" spans="1:3" ht="15">
      <c r="A5301" s="1"/>
      <c r="C5301" s="539"/>
    </row>
    <row r="5302" spans="1:3" ht="15">
      <c r="A5302" s="1"/>
      <c r="C5302" s="539"/>
    </row>
    <row r="5303" spans="1:3" ht="15">
      <c r="A5303" s="1"/>
      <c r="C5303" s="539"/>
    </row>
    <row r="5304" spans="1:3" ht="15">
      <c r="A5304" s="1"/>
      <c r="C5304" s="539"/>
    </row>
    <row r="5305" spans="1:3" ht="15">
      <c r="A5305" s="1"/>
      <c r="C5305" s="539"/>
    </row>
    <row r="5306" spans="1:3" ht="15">
      <c r="A5306" s="1"/>
      <c r="C5306" s="539"/>
    </row>
    <row r="5307" spans="1:3" ht="15">
      <c r="A5307" s="1"/>
      <c r="C5307" s="539"/>
    </row>
    <row r="5308" spans="1:3" ht="15">
      <c r="A5308" s="1"/>
      <c r="C5308" s="539"/>
    </row>
    <row r="5309" spans="1:3" ht="15">
      <c r="A5309" s="1"/>
      <c r="C5309" s="539"/>
    </row>
    <row r="5310" spans="1:3" ht="15">
      <c r="A5310" s="1"/>
      <c r="C5310" s="539"/>
    </row>
    <row r="5311" spans="1:3" ht="15">
      <c r="A5311" s="1"/>
      <c r="C5311" s="539"/>
    </row>
    <row r="5312" spans="1:3" ht="15">
      <c r="A5312" s="1"/>
      <c r="C5312" s="539"/>
    </row>
    <row r="5313" spans="1:3" ht="15">
      <c r="A5313" s="1"/>
      <c r="C5313" s="539"/>
    </row>
    <row r="5314" spans="1:3" ht="15">
      <c r="A5314" s="1"/>
      <c r="C5314" s="539"/>
    </row>
    <row r="5315" spans="1:3" ht="15">
      <c r="A5315" s="1"/>
      <c r="C5315" s="539"/>
    </row>
    <row r="5316" spans="1:3" ht="15">
      <c r="A5316" s="1"/>
      <c r="C5316" s="539"/>
    </row>
    <row r="5317" spans="1:3" ht="15">
      <c r="A5317" s="1"/>
      <c r="C5317" s="539"/>
    </row>
    <row r="5318" spans="1:3" ht="15">
      <c r="A5318" s="1"/>
      <c r="C5318" s="539"/>
    </row>
    <row r="5319" spans="1:3" ht="15">
      <c r="A5319" s="1"/>
      <c r="C5319" s="539"/>
    </row>
    <row r="5320" spans="1:3" ht="15">
      <c r="A5320" s="1"/>
      <c r="C5320" s="539"/>
    </row>
    <row r="5321" spans="1:3" ht="15">
      <c r="A5321" s="1"/>
      <c r="C5321" s="539"/>
    </row>
    <row r="5322" spans="1:3" ht="15">
      <c r="A5322" s="1"/>
      <c r="C5322" s="539"/>
    </row>
    <row r="5323" spans="1:3" ht="15">
      <c r="A5323" s="1"/>
      <c r="C5323" s="539"/>
    </row>
    <row r="5324" spans="1:3" ht="15">
      <c r="A5324" s="1"/>
      <c r="C5324" s="539"/>
    </row>
    <row r="5325" spans="1:3" ht="15">
      <c r="A5325" s="1"/>
      <c r="C5325" s="539"/>
    </row>
    <row r="5326" spans="1:3" ht="15">
      <c r="A5326" s="1"/>
      <c r="C5326" s="539"/>
    </row>
    <row r="5327" spans="1:3" ht="15">
      <c r="A5327" s="1"/>
      <c r="C5327" s="539"/>
    </row>
    <row r="5328" spans="1:3" ht="15">
      <c r="A5328" s="1"/>
      <c r="C5328" s="539"/>
    </row>
    <row r="5329" spans="1:3" ht="15">
      <c r="A5329" s="1"/>
      <c r="C5329" s="539"/>
    </row>
    <row r="5330" spans="1:3" ht="15">
      <c r="A5330" s="1"/>
      <c r="C5330" s="539"/>
    </row>
    <row r="5331" spans="1:3" ht="15">
      <c r="A5331" s="1"/>
      <c r="C5331" s="539"/>
    </row>
    <row r="5332" spans="1:3" ht="15">
      <c r="A5332" s="1"/>
      <c r="C5332" s="539"/>
    </row>
    <row r="5333" spans="1:3" ht="15">
      <c r="A5333" s="1"/>
      <c r="C5333" s="539"/>
    </row>
    <row r="5334" spans="1:3" ht="15">
      <c r="A5334" s="1"/>
      <c r="C5334" s="539"/>
    </row>
    <row r="5335" spans="1:3" ht="15">
      <c r="A5335" s="1"/>
      <c r="C5335" s="539"/>
    </row>
    <row r="5336" spans="1:3" ht="15">
      <c r="A5336" s="1"/>
      <c r="C5336" s="539"/>
    </row>
    <row r="5337" spans="1:3" ht="15">
      <c r="A5337" s="1"/>
      <c r="C5337" s="539"/>
    </row>
    <row r="5338" spans="1:3" ht="15">
      <c r="A5338" s="1"/>
      <c r="C5338" s="539"/>
    </row>
    <row r="5339" spans="1:3" ht="15">
      <c r="A5339" s="1"/>
      <c r="C5339" s="539"/>
    </row>
    <row r="5340" spans="1:3" ht="15">
      <c r="A5340" s="1"/>
      <c r="C5340" s="539"/>
    </row>
    <row r="5341" spans="1:3" ht="15">
      <c r="A5341" s="1"/>
      <c r="C5341" s="539"/>
    </row>
    <row r="5342" spans="1:3" ht="15">
      <c r="A5342" s="1"/>
      <c r="C5342" s="539"/>
    </row>
    <row r="5343" spans="1:3" ht="15">
      <c r="A5343" s="1"/>
      <c r="C5343" s="539"/>
    </row>
    <row r="5344" spans="1:3" ht="15">
      <c r="A5344" s="1"/>
      <c r="C5344" s="539"/>
    </row>
    <row r="5345" spans="1:3" ht="15">
      <c r="A5345" s="1"/>
      <c r="C5345" s="539"/>
    </row>
    <row r="5346" spans="1:3" ht="15">
      <c r="A5346" s="1"/>
      <c r="C5346" s="539"/>
    </row>
    <row r="5347" spans="1:3" ht="15">
      <c r="A5347" s="1"/>
      <c r="C5347" s="539"/>
    </row>
    <row r="5348" spans="1:3" ht="15">
      <c r="A5348" s="1"/>
      <c r="C5348" s="539"/>
    </row>
    <row r="5349" spans="1:3" ht="15">
      <c r="A5349" s="1"/>
      <c r="C5349" s="539"/>
    </row>
    <row r="5350" spans="1:3" ht="15">
      <c r="A5350" s="1"/>
      <c r="C5350" s="539"/>
    </row>
    <row r="5351" spans="1:3" ht="15">
      <c r="A5351" s="1"/>
      <c r="C5351" s="539"/>
    </row>
    <row r="5352" spans="1:3" ht="15">
      <c r="A5352" s="1"/>
      <c r="C5352" s="539"/>
    </row>
    <row r="5353" spans="1:3" ht="15">
      <c r="A5353" s="1"/>
      <c r="C5353" s="539"/>
    </row>
    <row r="5354" spans="1:3" ht="15">
      <c r="A5354" s="1"/>
      <c r="C5354" s="539"/>
    </row>
    <row r="5355" spans="1:3" ht="15">
      <c r="A5355" s="1"/>
      <c r="C5355" s="539"/>
    </row>
    <row r="5356" spans="1:3" ht="15">
      <c r="A5356" s="1"/>
      <c r="C5356" s="539"/>
    </row>
    <row r="5357" spans="1:3" ht="15">
      <c r="A5357" s="1"/>
      <c r="C5357" s="539"/>
    </row>
    <row r="5358" spans="1:3" ht="15">
      <c r="A5358" s="1"/>
      <c r="C5358" s="539"/>
    </row>
    <row r="5359" spans="1:3" ht="15">
      <c r="A5359" s="1"/>
      <c r="C5359" s="539"/>
    </row>
    <row r="5360" spans="1:3" ht="15">
      <c r="A5360" s="1"/>
      <c r="C5360" s="539"/>
    </row>
    <row r="5361" spans="1:3" ht="15">
      <c r="A5361" s="1"/>
      <c r="C5361" s="539"/>
    </row>
    <row r="5362" spans="1:3" ht="15">
      <c r="A5362" s="1"/>
      <c r="C5362" s="539"/>
    </row>
    <row r="5363" spans="1:3" ht="15">
      <c r="A5363" s="1"/>
      <c r="C5363" s="539"/>
    </row>
    <row r="5364" spans="1:3" ht="15">
      <c r="A5364" s="1"/>
      <c r="C5364" s="539"/>
    </row>
    <row r="5365" spans="1:3" ht="15">
      <c r="A5365" s="1"/>
      <c r="C5365" s="539"/>
    </row>
    <row r="5366" spans="1:3" ht="15">
      <c r="A5366" s="1"/>
      <c r="C5366" s="539"/>
    </row>
    <row r="5367" spans="1:3" ht="15">
      <c r="A5367" s="1"/>
      <c r="C5367" s="539"/>
    </row>
    <row r="5368" spans="1:3" ht="15">
      <c r="A5368" s="1"/>
      <c r="C5368" s="539"/>
    </row>
    <row r="5369" spans="1:3" ht="15">
      <c r="A5369" s="1"/>
      <c r="C5369" s="539"/>
    </row>
    <row r="5370" spans="1:3" ht="15">
      <c r="A5370" s="1"/>
      <c r="C5370" s="539"/>
    </row>
    <row r="5371" spans="1:3" ht="15">
      <c r="A5371" s="1"/>
      <c r="C5371" s="539"/>
    </row>
    <row r="5372" spans="1:3" ht="15">
      <c r="A5372" s="1"/>
      <c r="C5372" s="539"/>
    </row>
    <row r="5373" spans="1:3" ht="15">
      <c r="A5373" s="1"/>
      <c r="C5373" s="539"/>
    </row>
    <row r="5374" spans="1:3" ht="15">
      <c r="A5374" s="1"/>
      <c r="C5374" s="539"/>
    </row>
    <row r="5375" spans="1:3" ht="15">
      <c r="A5375" s="1"/>
      <c r="C5375" s="539"/>
    </row>
    <row r="5376" spans="1:3" ht="15">
      <c r="A5376" s="1"/>
      <c r="C5376" s="539"/>
    </row>
    <row r="5377" spans="1:3" ht="15">
      <c r="A5377" s="1"/>
      <c r="C5377" s="539"/>
    </row>
    <row r="5378" spans="1:3" ht="15">
      <c r="A5378" s="1"/>
      <c r="C5378" s="539"/>
    </row>
    <row r="5379" spans="1:3" ht="15">
      <c r="A5379" s="1"/>
      <c r="C5379" s="539"/>
    </row>
    <row r="5380" spans="1:3" ht="15">
      <c r="A5380" s="1"/>
      <c r="C5380" s="539"/>
    </row>
    <row r="5381" spans="1:3" ht="15">
      <c r="A5381" s="1"/>
      <c r="C5381" s="539"/>
    </row>
    <row r="5382" spans="1:3" ht="15">
      <c r="A5382" s="1"/>
      <c r="C5382" s="539"/>
    </row>
    <row r="5383" spans="1:3" ht="15">
      <c r="A5383" s="1"/>
      <c r="C5383" s="539"/>
    </row>
    <row r="5384" spans="1:3" ht="15">
      <c r="A5384" s="1"/>
      <c r="C5384" s="539"/>
    </row>
    <row r="5385" spans="1:3" ht="15">
      <c r="A5385" s="1"/>
      <c r="C5385" s="539"/>
    </row>
    <row r="5386" spans="1:3" ht="15">
      <c r="A5386" s="1"/>
      <c r="C5386" s="539"/>
    </row>
    <row r="5387" spans="1:3" ht="15">
      <c r="A5387" s="1"/>
      <c r="C5387" s="539"/>
    </row>
    <row r="5388" spans="1:3" ht="15">
      <c r="A5388" s="1"/>
      <c r="C5388" s="539"/>
    </row>
    <row r="5389" spans="1:3" ht="15">
      <c r="A5389" s="1"/>
      <c r="C5389" s="539"/>
    </row>
    <row r="5390" spans="1:3" ht="15">
      <c r="A5390" s="1"/>
      <c r="C5390" s="539"/>
    </row>
    <row r="5391" spans="1:3" ht="15">
      <c r="A5391" s="1"/>
      <c r="C5391" s="539"/>
    </row>
    <row r="5392" spans="1:3" ht="15">
      <c r="A5392" s="1"/>
      <c r="C5392" s="539"/>
    </row>
    <row r="5393" spans="1:3" ht="15">
      <c r="A5393" s="1"/>
      <c r="C5393" s="539"/>
    </row>
    <row r="5394" spans="1:3" ht="15">
      <c r="A5394" s="1"/>
      <c r="C5394" s="539"/>
    </row>
    <row r="5395" spans="1:3" ht="15">
      <c r="A5395" s="1"/>
      <c r="C5395" s="539"/>
    </row>
    <row r="5396" spans="1:3" ht="15">
      <c r="A5396" s="1"/>
      <c r="C5396" s="539"/>
    </row>
    <row r="5397" spans="1:3" ht="15">
      <c r="A5397" s="1"/>
      <c r="C5397" s="539"/>
    </row>
    <row r="5398" spans="1:3" ht="15">
      <c r="A5398" s="1"/>
      <c r="C5398" s="539"/>
    </row>
    <row r="5399" spans="1:3" ht="15">
      <c r="A5399" s="1"/>
      <c r="C5399" s="539"/>
    </row>
    <row r="5400" spans="1:3" ht="15">
      <c r="A5400" s="1"/>
      <c r="C5400" s="539"/>
    </row>
    <row r="5401" spans="1:3" ht="15">
      <c r="A5401" s="1"/>
      <c r="C5401" s="539"/>
    </row>
    <row r="5402" spans="1:3" ht="15">
      <c r="A5402" s="1"/>
      <c r="C5402" s="539"/>
    </row>
    <row r="5403" spans="1:3" ht="15">
      <c r="A5403" s="1"/>
      <c r="C5403" s="539"/>
    </row>
    <row r="5404" spans="1:3" ht="15">
      <c r="A5404" s="1"/>
      <c r="C5404" s="539"/>
    </row>
    <row r="5405" spans="1:3" ht="15">
      <c r="A5405" s="1"/>
      <c r="C5405" s="539"/>
    </row>
    <row r="5406" spans="1:3" ht="15">
      <c r="A5406" s="1"/>
      <c r="C5406" s="539"/>
    </row>
    <row r="5407" spans="1:3" ht="15">
      <c r="A5407" s="1"/>
      <c r="C5407" s="539"/>
    </row>
    <row r="5408" spans="1:3" ht="15">
      <c r="A5408" s="1"/>
      <c r="C5408" s="539"/>
    </row>
    <row r="5409" spans="1:3" ht="15">
      <c r="A5409" s="1"/>
      <c r="C5409" s="539"/>
    </row>
    <row r="5410" spans="1:3" ht="15">
      <c r="A5410" s="1"/>
      <c r="C5410" s="539"/>
    </row>
    <row r="5411" spans="1:3" ht="15">
      <c r="A5411" s="1"/>
      <c r="C5411" s="539"/>
    </row>
    <row r="5412" spans="1:3" ht="15">
      <c r="A5412" s="1"/>
      <c r="C5412" s="539"/>
    </row>
    <row r="5413" spans="1:3" ht="15">
      <c r="A5413" s="1"/>
      <c r="C5413" s="539"/>
    </row>
    <row r="5414" spans="1:3" ht="15">
      <c r="A5414" s="1"/>
      <c r="C5414" s="539"/>
    </row>
    <row r="5415" spans="1:3" ht="15">
      <c r="A5415" s="1"/>
      <c r="C5415" s="539"/>
    </row>
    <row r="5416" spans="1:3" ht="15">
      <c r="A5416" s="1"/>
      <c r="C5416" s="539"/>
    </row>
    <row r="5417" spans="1:3" ht="15">
      <c r="A5417" s="1"/>
      <c r="C5417" s="539"/>
    </row>
    <row r="5418" spans="1:3" ht="15">
      <c r="A5418" s="1"/>
      <c r="C5418" s="539"/>
    </row>
    <row r="5419" spans="1:3" ht="15">
      <c r="A5419" s="1"/>
      <c r="C5419" s="539"/>
    </row>
    <row r="5420" spans="1:3" ht="15">
      <c r="A5420" s="1"/>
      <c r="C5420" s="539"/>
    </row>
    <row r="5421" spans="1:3" ht="15">
      <c r="A5421" s="1"/>
      <c r="C5421" s="539"/>
    </row>
    <row r="5422" spans="1:3" ht="15">
      <c r="A5422" s="1"/>
      <c r="C5422" s="539"/>
    </row>
    <row r="5423" spans="1:3" ht="15">
      <c r="A5423" s="1"/>
      <c r="C5423" s="539"/>
    </row>
    <row r="5424" spans="1:3" ht="15">
      <c r="A5424" s="1"/>
      <c r="C5424" s="539"/>
    </row>
    <row r="5425" spans="1:3" ht="15">
      <c r="A5425" s="1"/>
      <c r="C5425" s="539"/>
    </row>
    <row r="5426" spans="1:3" ht="15">
      <c r="A5426" s="1"/>
      <c r="C5426" s="539"/>
    </row>
    <row r="5427" spans="1:3" ht="15">
      <c r="A5427" s="1"/>
      <c r="C5427" s="539"/>
    </row>
    <row r="5428" spans="1:3" ht="15">
      <c r="A5428" s="1"/>
      <c r="C5428" s="539"/>
    </row>
    <row r="5429" spans="1:3" ht="15">
      <c r="A5429" s="1"/>
      <c r="C5429" s="539"/>
    </row>
    <row r="5430" spans="1:3" ht="15">
      <c r="A5430" s="1"/>
      <c r="C5430" s="539"/>
    </row>
    <row r="5431" spans="1:3" ht="15">
      <c r="A5431" s="1"/>
      <c r="C5431" s="539"/>
    </row>
    <row r="5432" spans="1:3" ht="15">
      <c r="A5432" s="1"/>
      <c r="C5432" s="539"/>
    </row>
    <row r="5433" spans="1:3" ht="15">
      <c r="A5433" s="1"/>
      <c r="C5433" s="539"/>
    </row>
    <row r="5434" spans="1:3" ht="15">
      <c r="A5434" s="1"/>
      <c r="C5434" s="539"/>
    </row>
    <row r="5435" spans="1:3" ht="15">
      <c r="A5435" s="1"/>
      <c r="C5435" s="539"/>
    </row>
    <row r="5436" spans="1:3" ht="15">
      <c r="A5436" s="1"/>
      <c r="C5436" s="539"/>
    </row>
    <row r="5437" spans="1:3" ht="15">
      <c r="A5437" s="1"/>
      <c r="C5437" s="539"/>
    </row>
    <row r="5438" spans="1:3" ht="15">
      <c r="A5438" s="1"/>
      <c r="C5438" s="539"/>
    </row>
    <row r="5439" spans="1:3" ht="15">
      <c r="A5439" s="1"/>
      <c r="C5439" s="539"/>
    </row>
    <row r="5440" spans="1:3" ht="15">
      <c r="A5440" s="1"/>
      <c r="C5440" s="539"/>
    </row>
    <row r="5441" spans="1:3" ht="15">
      <c r="A5441" s="1"/>
      <c r="C5441" s="539"/>
    </row>
    <row r="5442" spans="1:3" ht="15">
      <c r="A5442" s="1"/>
      <c r="C5442" s="539"/>
    </row>
    <row r="5443" spans="1:3" ht="15">
      <c r="A5443" s="1"/>
      <c r="C5443" s="539"/>
    </row>
    <row r="5444" spans="1:3" ht="15">
      <c r="A5444" s="1"/>
      <c r="C5444" s="539"/>
    </row>
    <row r="5445" spans="1:3" ht="15">
      <c r="A5445" s="1"/>
      <c r="C5445" s="539"/>
    </row>
    <row r="5446" spans="1:3" ht="15">
      <c r="A5446" s="1"/>
      <c r="C5446" s="539"/>
    </row>
    <row r="5447" spans="1:3" ht="15">
      <c r="A5447" s="1"/>
      <c r="C5447" s="539"/>
    </row>
    <row r="5448" spans="1:3" ht="15">
      <c r="A5448" s="1"/>
      <c r="C5448" s="539"/>
    </row>
    <row r="5449" spans="1:3" ht="15">
      <c r="A5449" s="1"/>
      <c r="C5449" s="539"/>
    </row>
    <row r="5450" spans="1:3" ht="15">
      <c r="A5450" s="1"/>
      <c r="C5450" s="539"/>
    </row>
    <row r="5451" spans="1:3" ht="15">
      <c r="A5451" s="1"/>
      <c r="C5451" s="539"/>
    </row>
    <row r="5452" spans="1:3" ht="15">
      <c r="A5452" s="1"/>
      <c r="C5452" s="539"/>
    </row>
    <row r="5453" spans="1:3" ht="15">
      <c r="A5453" s="1"/>
      <c r="C5453" s="539"/>
    </row>
    <row r="5454" spans="1:3" ht="15">
      <c r="A5454" s="1"/>
      <c r="C5454" s="539"/>
    </row>
    <row r="5455" spans="1:3" ht="15">
      <c r="A5455" s="1"/>
      <c r="C5455" s="539"/>
    </row>
    <row r="5456" spans="1:3" ht="15">
      <c r="A5456" s="1"/>
      <c r="C5456" s="539"/>
    </row>
    <row r="5457" spans="1:3" ht="15">
      <c r="A5457" s="1"/>
      <c r="C5457" s="539"/>
    </row>
    <row r="5458" spans="1:3" ht="15">
      <c r="A5458" s="1"/>
      <c r="C5458" s="539"/>
    </row>
    <row r="5459" spans="1:3" ht="15">
      <c r="A5459" s="1"/>
      <c r="C5459" s="539"/>
    </row>
    <row r="5460" spans="1:3" ht="15">
      <c r="A5460" s="1"/>
      <c r="C5460" s="539"/>
    </row>
    <row r="5461" spans="1:3" ht="15">
      <c r="A5461" s="1"/>
      <c r="C5461" s="539"/>
    </row>
    <row r="5462" spans="1:3" ht="15">
      <c r="A5462" s="1"/>
      <c r="C5462" s="539"/>
    </row>
    <row r="5463" spans="1:3" ht="15">
      <c r="A5463" s="1"/>
      <c r="C5463" s="539"/>
    </row>
    <row r="5464" spans="1:3" ht="15">
      <c r="A5464" s="1"/>
      <c r="C5464" s="539"/>
    </row>
    <row r="5465" spans="1:3" ht="15">
      <c r="A5465" s="1"/>
      <c r="C5465" s="539"/>
    </row>
    <row r="5466" spans="1:3" ht="15">
      <c r="A5466" s="1"/>
      <c r="C5466" s="539"/>
    </row>
    <row r="5467" spans="1:3" ht="15">
      <c r="A5467" s="1"/>
      <c r="C5467" s="539"/>
    </row>
    <row r="5468" spans="1:3" ht="15">
      <c r="A5468" s="1"/>
      <c r="C5468" s="539"/>
    </row>
    <row r="5469" spans="1:3" ht="15">
      <c r="A5469" s="1"/>
      <c r="C5469" s="539"/>
    </row>
    <row r="5470" spans="1:3" ht="15">
      <c r="A5470" s="1"/>
      <c r="C5470" s="539"/>
    </row>
    <row r="5471" spans="1:3" ht="15">
      <c r="A5471" s="1"/>
      <c r="C5471" s="539"/>
    </row>
    <row r="5472" spans="1:3" ht="15">
      <c r="A5472" s="1"/>
      <c r="C5472" s="539"/>
    </row>
    <row r="5473" spans="1:3" ht="15">
      <c r="A5473" s="1"/>
      <c r="C5473" s="539"/>
    </row>
    <row r="5474" spans="1:3" ht="15">
      <c r="A5474" s="1"/>
      <c r="C5474" s="539"/>
    </row>
    <row r="5475" spans="1:3" ht="15">
      <c r="A5475" s="1"/>
      <c r="C5475" s="539"/>
    </row>
    <row r="5476" spans="1:3" ht="15">
      <c r="A5476" s="1"/>
      <c r="C5476" s="539"/>
    </row>
    <row r="5477" spans="1:3" ht="15">
      <c r="A5477" s="1"/>
      <c r="C5477" s="539"/>
    </row>
    <row r="5478" spans="1:3" ht="15">
      <c r="A5478" s="1"/>
      <c r="C5478" s="539"/>
    </row>
    <row r="5479" spans="1:3" ht="15">
      <c r="A5479" s="1"/>
      <c r="C5479" s="539"/>
    </row>
    <row r="5480" spans="1:3" ht="15">
      <c r="A5480" s="1"/>
      <c r="C5480" s="539"/>
    </row>
    <row r="5481" spans="1:3" ht="15">
      <c r="A5481" s="1"/>
      <c r="C5481" s="539"/>
    </row>
    <row r="5482" spans="1:3" ht="15">
      <c r="A5482" s="1"/>
      <c r="C5482" s="539"/>
    </row>
    <row r="5483" spans="1:3" ht="15">
      <c r="A5483" s="1"/>
      <c r="C5483" s="539"/>
    </row>
    <row r="5484" spans="1:3" ht="15">
      <c r="A5484" s="1"/>
      <c r="C5484" s="539"/>
    </row>
    <row r="5485" spans="1:3" ht="15">
      <c r="A5485" s="1"/>
      <c r="C5485" s="539"/>
    </row>
    <row r="5486" spans="1:3" ht="15">
      <c r="A5486" s="1"/>
      <c r="C5486" s="539"/>
    </row>
    <row r="5487" spans="1:3" ht="15">
      <c r="A5487" s="1"/>
      <c r="C5487" s="539"/>
    </row>
    <row r="5488" spans="1:3" ht="15">
      <c r="A5488" s="1"/>
      <c r="C5488" s="539"/>
    </row>
    <row r="5489" spans="1:3" ht="15">
      <c r="A5489" s="1"/>
      <c r="C5489" s="539"/>
    </row>
    <row r="5490" spans="1:3" ht="15">
      <c r="A5490" s="1"/>
      <c r="C5490" s="539"/>
    </row>
    <row r="5491" spans="1:3" ht="15">
      <c r="A5491" s="1"/>
      <c r="C5491" s="539"/>
    </row>
    <row r="5492" spans="1:3" ht="15">
      <c r="A5492" s="1"/>
      <c r="C5492" s="539"/>
    </row>
    <row r="5493" spans="1:3" ht="15">
      <c r="A5493" s="1"/>
      <c r="C5493" s="539"/>
    </row>
    <row r="5494" spans="1:3" ht="15">
      <c r="A5494" s="1"/>
      <c r="C5494" s="539"/>
    </row>
    <row r="5495" spans="1:3" ht="15">
      <c r="A5495" s="1"/>
      <c r="C5495" s="539"/>
    </row>
    <row r="5496" spans="1:3" ht="15">
      <c r="A5496" s="1"/>
      <c r="C5496" s="539"/>
    </row>
    <row r="5497" spans="1:3" ht="15">
      <c r="A5497" s="1"/>
      <c r="C5497" s="539"/>
    </row>
    <row r="5498" spans="1:3" ht="15">
      <c r="A5498" s="1"/>
      <c r="C5498" s="539"/>
    </row>
    <row r="5499" spans="1:3" ht="15">
      <c r="A5499" s="1"/>
      <c r="C5499" s="539"/>
    </row>
    <row r="5500" spans="1:3" ht="15">
      <c r="A5500" s="1"/>
      <c r="C5500" s="539"/>
    </row>
    <row r="5501" spans="1:3" ht="15">
      <c r="A5501" s="1"/>
      <c r="C5501" s="539"/>
    </row>
    <row r="5502" spans="1:3" ht="15">
      <c r="A5502" s="1"/>
      <c r="C5502" s="539"/>
    </row>
    <row r="5503" spans="1:3" ht="15">
      <c r="A5503" s="1"/>
      <c r="C5503" s="539"/>
    </row>
    <row r="5504" spans="1:3" ht="15">
      <c r="A5504" s="1"/>
      <c r="C5504" s="539"/>
    </row>
    <row r="5505" spans="1:3" ht="15">
      <c r="A5505" s="1"/>
      <c r="C5505" s="539"/>
    </row>
    <row r="5506" spans="1:3" ht="15">
      <c r="A5506" s="1"/>
      <c r="C5506" s="539"/>
    </row>
    <row r="5507" spans="1:3" ht="15">
      <c r="A5507" s="1"/>
      <c r="C5507" s="539"/>
    </row>
    <row r="5508" spans="1:3" ht="15">
      <c r="A5508" s="1"/>
      <c r="C5508" s="539"/>
    </row>
    <row r="5509" spans="1:3" ht="15">
      <c r="A5509" s="1"/>
      <c r="C5509" s="539"/>
    </row>
    <row r="5510" spans="1:3" ht="15">
      <c r="A5510" s="1"/>
      <c r="C5510" s="539"/>
    </row>
    <row r="5511" spans="1:3" ht="15">
      <c r="A5511" s="1"/>
      <c r="C5511" s="539"/>
    </row>
    <row r="5512" spans="1:3" ht="15">
      <c r="A5512" s="1"/>
      <c r="C5512" s="539"/>
    </row>
    <row r="5513" spans="1:3" ht="15">
      <c r="A5513" s="1"/>
      <c r="C5513" s="539"/>
    </row>
    <row r="5514" spans="1:3" ht="15">
      <c r="A5514" s="1"/>
      <c r="C5514" s="539"/>
    </row>
    <row r="5515" spans="1:3" ht="15">
      <c r="A5515" s="1"/>
      <c r="C5515" s="539"/>
    </row>
    <row r="5516" spans="1:3" ht="15">
      <c r="A5516" s="1"/>
      <c r="C5516" s="539"/>
    </row>
    <row r="5517" spans="1:3" ht="15">
      <c r="A5517" s="1"/>
      <c r="C5517" s="539"/>
    </row>
    <row r="5518" spans="1:3" ht="15">
      <c r="A5518" s="1"/>
      <c r="C5518" s="539"/>
    </row>
    <row r="5519" spans="1:3" ht="15">
      <c r="A5519" s="1"/>
      <c r="C5519" s="539"/>
    </row>
    <row r="5520" spans="1:3" ht="15">
      <c r="A5520" s="1"/>
      <c r="C5520" s="539"/>
    </row>
    <row r="5521" spans="1:3" ht="15">
      <c r="A5521" s="1"/>
      <c r="C5521" s="539"/>
    </row>
    <row r="5522" spans="1:3" ht="15">
      <c r="A5522" s="1"/>
      <c r="C5522" s="539"/>
    </row>
    <row r="5523" spans="1:3" ht="15">
      <c r="A5523" s="1"/>
      <c r="C5523" s="539"/>
    </row>
    <row r="5524" spans="1:3" ht="15">
      <c r="A5524" s="1"/>
      <c r="C5524" s="539"/>
    </row>
    <row r="5525" spans="1:3" ht="15">
      <c r="A5525" s="1"/>
      <c r="C5525" s="539"/>
    </row>
    <row r="5526" spans="1:3" ht="15">
      <c r="A5526" s="1"/>
      <c r="C5526" s="539"/>
    </row>
    <row r="5527" spans="1:3" ht="15">
      <c r="A5527" s="1"/>
      <c r="C5527" s="539"/>
    </row>
    <row r="5528" spans="1:3" ht="15">
      <c r="A5528" s="1"/>
      <c r="C5528" s="539"/>
    </row>
    <row r="5529" spans="1:3" ht="15">
      <c r="A5529" s="1"/>
      <c r="C5529" s="539"/>
    </row>
    <row r="5530" spans="1:3" ht="15">
      <c r="A5530" s="1"/>
      <c r="C5530" s="539"/>
    </row>
    <row r="5531" spans="1:3" ht="15">
      <c r="A5531" s="1"/>
      <c r="C5531" s="539"/>
    </row>
    <row r="5532" spans="1:3" ht="15">
      <c r="A5532" s="1"/>
      <c r="C5532" s="539"/>
    </row>
    <row r="5533" spans="1:3" ht="15">
      <c r="A5533" s="1"/>
      <c r="C5533" s="539"/>
    </row>
    <row r="5534" spans="1:3" ht="15">
      <c r="A5534" s="1"/>
      <c r="C5534" s="539"/>
    </row>
    <row r="5535" spans="1:3" ht="15">
      <c r="A5535" s="1"/>
      <c r="C5535" s="539"/>
    </row>
    <row r="5536" spans="1:3" ht="15">
      <c r="A5536" s="1"/>
      <c r="C5536" s="539"/>
    </row>
    <row r="5537" spans="1:3" ht="15">
      <c r="A5537" s="1"/>
      <c r="C5537" s="539"/>
    </row>
    <row r="5538" spans="1:3" ht="15">
      <c r="A5538" s="1"/>
      <c r="C5538" s="539"/>
    </row>
    <row r="5539" spans="1:3" ht="15">
      <c r="A5539" s="1"/>
      <c r="C5539" s="539"/>
    </row>
    <row r="5540" spans="1:3" ht="15">
      <c r="A5540" s="1"/>
      <c r="C5540" s="539"/>
    </row>
    <row r="5541" spans="1:3" ht="15">
      <c r="A5541" s="1"/>
      <c r="C5541" s="539"/>
    </row>
    <row r="5542" spans="1:3" ht="15">
      <c r="A5542" s="1"/>
      <c r="C5542" s="539"/>
    </row>
    <row r="5543" spans="1:3" ht="15">
      <c r="A5543" s="1"/>
      <c r="C5543" s="539"/>
    </row>
    <row r="5544" spans="1:3" ht="15">
      <c r="A5544" s="1"/>
      <c r="C5544" s="539"/>
    </row>
    <row r="5545" spans="1:3" ht="15">
      <c r="A5545" s="1"/>
      <c r="C5545" s="539"/>
    </row>
    <row r="5546" spans="1:3" ht="15">
      <c r="A5546" s="1"/>
      <c r="C5546" s="539"/>
    </row>
    <row r="5547" spans="1:3" ht="15">
      <c r="A5547" s="1"/>
      <c r="C5547" s="539"/>
    </row>
    <row r="5548" spans="1:3" ht="15">
      <c r="A5548" s="1"/>
      <c r="C5548" s="539"/>
    </row>
    <row r="5549" spans="1:3" ht="15">
      <c r="A5549" s="1"/>
      <c r="C5549" s="539"/>
    </row>
    <row r="5550" spans="1:3" ht="15">
      <c r="A5550" s="1"/>
      <c r="C5550" s="539"/>
    </row>
    <row r="5551" spans="1:3" ht="15">
      <c r="A5551" s="1"/>
      <c r="C5551" s="539"/>
    </row>
    <row r="5552" spans="1:3" ht="15">
      <c r="A5552" s="1"/>
      <c r="C5552" s="539"/>
    </row>
    <row r="5553" spans="1:3" ht="15">
      <c r="A5553" s="1"/>
      <c r="C5553" s="539"/>
    </row>
    <row r="5554" spans="1:3" ht="15">
      <c r="A5554" s="1"/>
      <c r="C5554" s="539"/>
    </row>
    <row r="5555" spans="1:3" ht="15">
      <c r="A5555" s="1"/>
      <c r="C5555" s="539"/>
    </row>
    <row r="5556" spans="1:3" ht="15">
      <c r="A5556" s="1"/>
      <c r="C5556" s="539"/>
    </row>
    <row r="5557" spans="1:3" ht="15">
      <c r="A5557" s="1"/>
      <c r="C5557" s="539"/>
    </row>
    <row r="5558" spans="1:3" ht="15">
      <c r="A5558" s="1"/>
      <c r="C5558" s="539"/>
    </row>
    <row r="5559" spans="1:3" ht="15">
      <c r="A5559" s="1"/>
      <c r="C5559" s="539"/>
    </row>
    <row r="5560" spans="1:3" ht="15">
      <c r="A5560" s="1"/>
      <c r="C5560" s="539"/>
    </row>
    <row r="5561" spans="1:3" ht="15">
      <c r="A5561" s="1"/>
      <c r="C5561" s="539"/>
    </row>
    <row r="5562" spans="1:3" ht="15">
      <c r="A5562" s="1"/>
      <c r="C5562" s="539"/>
    </row>
    <row r="5563" spans="1:3" ht="15">
      <c r="A5563" s="1"/>
      <c r="C5563" s="539"/>
    </row>
    <row r="5564" spans="1:3" ht="15">
      <c r="A5564" s="1"/>
      <c r="C5564" s="539"/>
    </row>
    <row r="5565" spans="1:3" ht="15">
      <c r="A5565" s="1"/>
      <c r="C5565" s="539"/>
    </row>
    <row r="5566" spans="1:3" ht="15">
      <c r="A5566" s="1"/>
      <c r="C5566" s="539"/>
    </row>
    <row r="5567" spans="1:3" ht="15">
      <c r="A5567" s="1"/>
      <c r="C5567" s="539"/>
    </row>
    <row r="5568" spans="1:3" ht="15">
      <c r="A5568" s="1"/>
      <c r="C5568" s="539"/>
    </row>
    <row r="5569" spans="1:3" ht="15">
      <c r="A5569" s="1"/>
      <c r="C5569" s="539"/>
    </row>
    <row r="5570" spans="1:3" ht="15">
      <c r="A5570" s="1"/>
      <c r="C5570" s="539"/>
    </row>
    <row r="5571" spans="1:3" ht="15">
      <c r="A5571" s="1"/>
      <c r="C5571" s="539"/>
    </row>
    <row r="5572" spans="1:3" ht="15">
      <c r="A5572" s="1"/>
      <c r="C5572" s="539"/>
    </row>
    <row r="5573" spans="1:3" ht="15">
      <c r="A5573" s="1"/>
      <c r="C5573" s="539"/>
    </row>
    <row r="5574" spans="1:3" ht="15">
      <c r="A5574" s="1"/>
      <c r="C5574" s="539"/>
    </row>
    <row r="5575" spans="1:3" ht="15">
      <c r="A5575" s="1"/>
      <c r="C5575" s="539"/>
    </row>
    <row r="5576" spans="1:3" ht="15">
      <c r="A5576" s="1"/>
      <c r="C5576" s="539"/>
    </row>
    <row r="5577" spans="1:3" ht="15">
      <c r="A5577" s="1"/>
      <c r="C5577" s="539"/>
    </row>
    <row r="5578" spans="1:3" ht="15">
      <c r="A5578" s="1"/>
      <c r="C5578" s="539"/>
    </row>
    <row r="5579" spans="1:3" ht="15">
      <c r="A5579" s="1"/>
      <c r="C5579" s="539"/>
    </row>
    <row r="5580" spans="1:3" ht="15">
      <c r="A5580" s="1"/>
      <c r="C5580" s="539"/>
    </row>
    <row r="5581" spans="1:3" ht="15">
      <c r="A5581" s="1"/>
      <c r="C5581" s="539"/>
    </row>
    <row r="5582" spans="1:3" ht="15">
      <c r="A5582" s="1"/>
      <c r="C5582" s="539"/>
    </row>
    <row r="5583" spans="1:3" ht="15">
      <c r="A5583" s="1"/>
      <c r="C5583" s="539"/>
    </row>
    <row r="5584" spans="1:3" ht="15">
      <c r="A5584" s="1"/>
      <c r="C5584" s="539"/>
    </row>
    <row r="5585" spans="1:3" ht="15">
      <c r="A5585" s="1"/>
      <c r="C5585" s="539"/>
    </row>
    <row r="5586" spans="1:3" ht="15">
      <c r="A5586" s="1"/>
      <c r="C5586" s="539"/>
    </row>
    <row r="5587" spans="1:3" ht="15">
      <c r="A5587" s="1"/>
      <c r="C5587" s="539"/>
    </row>
    <row r="5588" spans="1:3" ht="15">
      <c r="A5588" s="1"/>
      <c r="C5588" s="539"/>
    </row>
    <row r="5589" spans="1:3" ht="15">
      <c r="A5589" s="1"/>
      <c r="C5589" s="539"/>
    </row>
    <row r="5590" spans="1:3" ht="15">
      <c r="A5590" s="1"/>
      <c r="C5590" s="539"/>
    </row>
    <row r="5591" spans="1:3" ht="15">
      <c r="A5591" s="1"/>
      <c r="C5591" s="539"/>
    </row>
    <row r="5592" spans="1:3" ht="15">
      <c r="A5592" s="1"/>
      <c r="C5592" s="539"/>
    </row>
    <row r="5593" spans="1:3" ht="15">
      <c r="A5593" s="1"/>
      <c r="C5593" s="539"/>
    </row>
    <row r="5594" spans="1:3" ht="15">
      <c r="A5594" s="1"/>
      <c r="C5594" s="539"/>
    </row>
    <row r="5595" spans="1:3" ht="15">
      <c r="A5595" s="1"/>
      <c r="C5595" s="539"/>
    </row>
    <row r="5596" spans="1:3" ht="15">
      <c r="A5596" s="1"/>
      <c r="C5596" s="539"/>
    </row>
    <row r="5597" spans="1:3" ht="15">
      <c r="A5597" s="1"/>
      <c r="C5597" s="539"/>
    </row>
    <row r="5598" spans="1:3" ht="15">
      <c r="A5598" s="1"/>
      <c r="C5598" s="539"/>
    </row>
    <row r="5599" spans="1:3" ht="15">
      <c r="A5599" s="1"/>
      <c r="C5599" s="539"/>
    </row>
    <row r="5600" spans="1:3" ht="15">
      <c r="A5600" s="1"/>
      <c r="C5600" s="539"/>
    </row>
    <row r="5601" spans="1:3" ht="15">
      <c r="A5601" s="1"/>
      <c r="C5601" s="539"/>
    </row>
    <row r="5602" spans="1:3" ht="15">
      <c r="A5602" s="1"/>
      <c r="C5602" s="539"/>
    </row>
    <row r="5603" spans="1:3" ht="15">
      <c r="A5603" s="1"/>
      <c r="C5603" s="539"/>
    </row>
    <row r="5604" spans="1:3" ht="15">
      <c r="A5604" s="1"/>
      <c r="C5604" s="539"/>
    </row>
    <row r="5605" spans="1:3" ht="15">
      <c r="A5605" s="1"/>
      <c r="C5605" s="539"/>
    </row>
    <row r="5606" spans="1:3" ht="15">
      <c r="A5606" s="1"/>
      <c r="C5606" s="539"/>
    </row>
    <row r="5607" spans="1:3" ht="15">
      <c r="A5607" s="1"/>
      <c r="C5607" s="539"/>
    </row>
    <row r="5608" spans="1:3" ht="15">
      <c r="A5608" s="1"/>
      <c r="C5608" s="539"/>
    </row>
    <row r="5609" spans="1:3" ht="15">
      <c r="A5609" s="1"/>
      <c r="C5609" s="539"/>
    </row>
    <row r="5610" spans="1:3" ht="15">
      <c r="A5610" s="1"/>
      <c r="C5610" s="539"/>
    </row>
    <row r="5611" spans="1:3" ht="15">
      <c r="A5611" s="1"/>
      <c r="C5611" s="539"/>
    </row>
    <row r="5612" spans="1:3" ht="15">
      <c r="A5612" s="1"/>
      <c r="C5612" s="539"/>
    </row>
    <row r="5613" spans="1:3" ht="15">
      <c r="A5613" s="1"/>
      <c r="C5613" s="539"/>
    </row>
    <row r="5614" spans="1:3" ht="15">
      <c r="A5614" s="1"/>
      <c r="C5614" s="539"/>
    </row>
    <row r="5615" spans="1:3" ht="15">
      <c r="A5615" s="1"/>
      <c r="C5615" s="539"/>
    </row>
    <row r="5616" spans="1:3" ht="15">
      <c r="A5616" s="1"/>
      <c r="C5616" s="539"/>
    </row>
    <row r="5617" spans="1:3" ht="15">
      <c r="A5617" s="1"/>
      <c r="C5617" s="539"/>
    </row>
    <row r="5618" spans="1:3" ht="15">
      <c r="A5618" s="1"/>
      <c r="C5618" s="539"/>
    </row>
    <row r="5619" spans="1:3" ht="15">
      <c r="A5619" s="1"/>
      <c r="C5619" s="539"/>
    </row>
    <row r="5620" spans="1:3" ht="15">
      <c r="A5620" s="1"/>
      <c r="C5620" s="539"/>
    </row>
    <row r="5621" spans="1:3" ht="15">
      <c r="A5621" s="1"/>
      <c r="C5621" s="539"/>
    </row>
    <row r="5622" spans="1:3" ht="15">
      <c r="A5622" s="1"/>
      <c r="C5622" s="539"/>
    </row>
    <row r="5623" spans="1:3" ht="15">
      <c r="A5623" s="1"/>
      <c r="C5623" s="539"/>
    </row>
    <row r="5624" spans="1:3" ht="15">
      <c r="A5624" s="1"/>
      <c r="C5624" s="539"/>
    </row>
    <row r="5625" spans="1:3" ht="15">
      <c r="A5625" s="1"/>
      <c r="C5625" s="539"/>
    </row>
    <row r="5626" spans="1:3" ht="15">
      <c r="A5626" s="1"/>
      <c r="C5626" s="539"/>
    </row>
    <row r="5627" spans="1:3" ht="15">
      <c r="A5627" s="1"/>
      <c r="C5627" s="539"/>
    </row>
    <row r="5628" spans="1:3" ht="15">
      <c r="A5628" s="1"/>
      <c r="C5628" s="539"/>
    </row>
    <row r="5629" spans="1:3" ht="15">
      <c r="A5629" s="1"/>
      <c r="C5629" s="539"/>
    </row>
    <row r="5630" spans="1:3" ht="15">
      <c r="A5630" s="1"/>
      <c r="C5630" s="539"/>
    </row>
    <row r="5631" spans="1:3" ht="15">
      <c r="A5631" s="1"/>
      <c r="C5631" s="539"/>
    </row>
    <row r="5632" spans="1:3" ht="15">
      <c r="A5632" s="1"/>
      <c r="C5632" s="539"/>
    </row>
    <row r="5633" spans="1:3" ht="15">
      <c r="A5633" s="1"/>
      <c r="C5633" s="539"/>
    </row>
    <row r="5634" spans="1:3" ht="15">
      <c r="A5634" s="1"/>
      <c r="C5634" s="539"/>
    </row>
    <row r="5635" spans="1:3" ht="15">
      <c r="A5635" s="1"/>
      <c r="C5635" s="539"/>
    </row>
    <row r="5636" spans="1:3" ht="15">
      <c r="A5636" s="1"/>
      <c r="C5636" s="539"/>
    </row>
    <row r="5637" spans="1:3" ht="15">
      <c r="A5637" s="1"/>
      <c r="C5637" s="539"/>
    </row>
    <row r="5638" spans="1:3" ht="15">
      <c r="A5638" s="1"/>
      <c r="C5638" s="539"/>
    </row>
    <row r="5639" spans="1:3" ht="15">
      <c r="A5639" s="1"/>
      <c r="C5639" s="539"/>
    </row>
    <row r="5640" spans="1:3" ht="15">
      <c r="A5640" s="1"/>
      <c r="C5640" s="539"/>
    </row>
    <row r="5641" spans="1:3" ht="15">
      <c r="A5641" s="1"/>
      <c r="C5641" s="539"/>
    </row>
    <row r="5642" spans="1:3" ht="15">
      <c r="A5642" s="1"/>
      <c r="C5642" s="539"/>
    </row>
    <row r="5643" spans="1:3" ht="15">
      <c r="A5643" s="1"/>
      <c r="C5643" s="539"/>
    </row>
    <row r="5644" spans="1:3" ht="15">
      <c r="A5644" s="1"/>
      <c r="C5644" s="539"/>
    </row>
    <row r="5645" spans="1:3" ht="15">
      <c r="A5645" s="1"/>
      <c r="C5645" s="539"/>
    </row>
    <row r="5646" spans="1:3" ht="15">
      <c r="A5646" s="1"/>
      <c r="C5646" s="539"/>
    </row>
    <row r="5647" spans="1:3" ht="15">
      <c r="A5647" s="1"/>
      <c r="C5647" s="539"/>
    </row>
    <row r="5648" spans="1:3" ht="15">
      <c r="A5648" s="1"/>
      <c r="C5648" s="539"/>
    </row>
    <row r="5649" spans="1:3" ht="15">
      <c r="A5649" s="1"/>
      <c r="C5649" s="539"/>
    </row>
    <row r="5650" spans="1:3" ht="15">
      <c r="A5650" s="1"/>
      <c r="C5650" s="539"/>
    </row>
    <row r="5651" spans="1:3" ht="15">
      <c r="A5651" s="1"/>
      <c r="C5651" s="539"/>
    </row>
    <row r="5652" spans="1:3" ht="15">
      <c r="A5652" s="1"/>
      <c r="C5652" s="539"/>
    </row>
    <row r="5653" spans="1:3" ht="15">
      <c r="A5653" s="1"/>
      <c r="C5653" s="539"/>
    </row>
    <row r="5654" spans="1:3" ht="15">
      <c r="A5654" s="1"/>
      <c r="C5654" s="539"/>
    </row>
    <row r="5655" spans="1:3" ht="15">
      <c r="A5655" s="1"/>
      <c r="C5655" s="539"/>
    </row>
    <row r="5656" spans="1:3" ht="15">
      <c r="A5656" s="1"/>
      <c r="C5656" s="539"/>
    </row>
    <row r="5657" spans="1:3" ht="15">
      <c r="A5657" s="1"/>
      <c r="C5657" s="539"/>
    </row>
    <row r="5658" spans="1:3" ht="15">
      <c r="A5658" s="1"/>
      <c r="C5658" s="539"/>
    </row>
    <row r="5659" spans="1:3" ht="15">
      <c r="A5659" s="1"/>
      <c r="C5659" s="539"/>
    </row>
    <row r="5660" spans="1:3" ht="15">
      <c r="A5660" s="1"/>
      <c r="C5660" s="539"/>
    </row>
    <row r="5661" spans="1:3" ht="15">
      <c r="A5661" s="1"/>
      <c r="C5661" s="539"/>
    </row>
    <row r="5662" spans="1:3" ht="15">
      <c r="A5662" s="1"/>
      <c r="C5662" s="539"/>
    </row>
    <row r="5663" spans="1:3" ht="15">
      <c r="A5663" s="1"/>
      <c r="C5663" s="539"/>
    </row>
    <row r="5664" spans="1:3" ht="15">
      <c r="A5664" s="1"/>
      <c r="C5664" s="539"/>
    </row>
    <row r="5665" spans="1:3" ht="15">
      <c r="A5665" s="1"/>
      <c r="C5665" s="539"/>
    </row>
    <row r="5666" spans="1:3" ht="15">
      <c r="A5666" s="1"/>
      <c r="C5666" s="539"/>
    </row>
    <row r="5667" spans="1:3" ht="15">
      <c r="A5667" s="1"/>
      <c r="C5667" s="539"/>
    </row>
    <row r="5668" spans="1:3" ht="15">
      <c r="A5668" s="1"/>
      <c r="C5668" s="539"/>
    </row>
    <row r="5669" spans="1:3" ht="15">
      <c r="A5669" s="1"/>
      <c r="C5669" s="539"/>
    </row>
    <row r="5670" spans="1:3" ht="15">
      <c r="A5670" s="1"/>
      <c r="C5670" s="539"/>
    </row>
    <row r="5671" spans="1:3" ht="15">
      <c r="A5671" s="1"/>
      <c r="C5671" s="539"/>
    </row>
    <row r="5672" spans="1:3" ht="15">
      <c r="A5672" s="1"/>
      <c r="C5672" s="539"/>
    </row>
    <row r="5673" spans="1:3" ht="15">
      <c r="A5673" s="1"/>
      <c r="C5673" s="539"/>
    </row>
    <row r="5674" spans="1:3" ht="15">
      <c r="A5674" s="1"/>
      <c r="C5674" s="539"/>
    </row>
    <row r="5675" spans="1:3" ht="15">
      <c r="A5675" s="1"/>
      <c r="C5675" s="539"/>
    </row>
    <row r="5676" spans="1:3" ht="15">
      <c r="A5676" s="1"/>
      <c r="C5676" s="539"/>
    </row>
    <row r="5677" spans="1:3" ht="15">
      <c r="A5677" s="1"/>
      <c r="C5677" s="539"/>
    </row>
    <row r="5678" spans="1:3" ht="15">
      <c r="A5678" s="1"/>
      <c r="C5678" s="539"/>
    </row>
    <row r="5679" spans="1:3" ht="15">
      <c r="A5679" s="1"/>
      <c r="C5679" s="539"/>
    </row>
    <row r="5680" spans="1:3" ht="15">
      <c r="A5680" s="1"/>
      <c r="C5680" s="539"/>
    </row>
    <row r="5681" spans="1:3" ht="15">
      <c r="A5681" s="1"/>
      <c r="C5681" s="539"/>
    </row>
    <row r="5682" spans="1:3" ht="15">
      <c r="A5682" s="1"/>
      <c r="C5682" s="539"/>
    </row>
    <row r="5683" spans="1:3" ht="15">
      <c r="A5683" s="1"/>
      <c r="C5683" s="539"/>
    </row>
    <row r="5684" spans="1:3" ht="15">
      <c r="A5684" s="1"/>
      <c r="C5684" s="539"/>
    </row>
    <row r="5685" spans="1:3" ht="15">
      <c r="A5685" s="1"/>
      <c r="C5685" s="539"/>
    </row>
    <row r="5686" spans="1:3" ht="15">
      <c r="A5686" s="1"/>
      <c r="C5686" s="539"/>
    </row>
    <row r="5687" spans="1:3" ht="15">
      <c r="A5687" s="1"/>
      <c r="C5687" s="539"/>
    </row>
    <row r="5688" spans="1:3" ht="15">
      <c r="A5688" s="1"/>
      <c r="C5688" s="539"/>
    </row>
    <row r="5689" spans="1:3" ht="15">
      <c r="A5689" s="1"/>
      <c r="C5689" s="539"/>
    </row>
    <row r="5690" spans="1:3" ht="15">
      <c r="A5690" s="1"/>
      <c r="C5690" s="539"/>
    </row>
    <row r="5691" spans="1:3" ht="15">
      <c r="A5691" s="1"/>
      <c r="C5691" s="539"/>
    </row>
    <row r="5692" spans="1:3" ht="15">
      <c r="A5692" s="1"/>
      <c r="C5692" s="539"/>
    </row>
    <row r="5693" spans="1:3" ht="15">
      <c r="A5693" s="1"/>
      <c r="C5693" s="539"/>
    </row>
    <row r="5694" spans="1:3" ht="15">
      <c r="A5694" s="1"/>
      <c r="C5694" s="539"/>
    </row>
    <row r="5695" spans="1:3" ht="15">
      <c r="A5695" s="1"/>
      <c r="C5695" s="539"/>
    </row>
    <row r="5696" spans="1:3" ht="15">
      <c r="A5696" s="1"/>
      <c r="C5696" s="539"/>
    </row>
    <row r="5697" spans="1:3" ht="15">
      <c r="A5697" s="1"/>
      <c r="C5697" s="539"/>
    </row>
    <row r="5698" spans="1:3" ht="15">
      <c r="A5698" s="1"/>
      <c r="C5698" s="539"/>
    </row>
    <row r="5699" spans="1:3" ht="15">
      <c r="A5699" s="1"/>
      <c r="C5699" s="539"/>
    </row>
    <row r="5700" spans="1:3" ht="15">
      <c r="A5700" s="1"/>
      <c r="C5700" s="539"/>
    </row>
    <row r="5701" spans="1:3" ht="15">
      <c r="A5701" s="1"/>
      <c r="C5701" s="539"/>
    </row>
    <row r="5702" spans="1:3" ht="15">
      <c r="A5702" s="1"/>
      <c r="C5702" s="539"/>
    </row>
    <row r="5703" spans="1:3" ht="15">
      <c r="A5703" s="1"/>
      <c r="C5703" s="539"/>
    </row>
    <row r="5704" spans="1:3" ht="15">
      <c r="A5704" s="1"/>
      <c r="C5704" s="539"/>
    </row>
    <row r="5705" spans="1:3" ht="15">
      <c r="A5705" s="1"/>
      <c r="C5705" s="539"/>
    </row>
    <row r="5706" spans="1:3" ht="15">
      <c r="A5706" s="1"/>
      <c r="C5706" s="539"/>
    </row>
    <row r="5707" spans="1:3" ht="15">
      <c r="A5707" s="1"/>
      <c r="C5707" s="539"/>
    </row>
    <row r="5708" spans="1:3" ht="15">
      <c r="A5708" s="1"/>
      <c r="C5708" s="539"/>
    </row>
    <row r="5709" spans="1:3" ht="15">
      <c r="A5709" s="1"/>
      <c r="C5709" s="539"/>
    </row>
    <row r="5710" spans="1:3" ht="15">
      <c r="A5710" s="1"/>
      <c r="C5710" s="539"/>
    </row>
    <row r="5711" spans="1:3" ht="15">
      <c r="A5711" s="1"/>
      <c r="C5711" s="539"/>
    </row>
    <row r="5712" spans="1:3" ht="15">
      <c r="A5712" s="1"/>
      <c r="C5712" s="539"/>
    </row>
    <row r="5713" spans="1:3" ht="15">
      <c r="A5713" s="1"/>
      <c r="C5713" s="539"/>
    </row>
    <row r="5714" spans="1:3" ht="15">
      <c r="A5714" s="1"/>
      <c r="C5714" s="539"/>
    </row>
    <row r="5715" spans="1:3" ht="15">
      <c r="A5715" s="1"/>
      <c r="C5715" s="539"/>
    </row>
    <row r="5716" spans="1:3" ht="15">
      <c r="A5716" s="1"/>
      <c r="C5716" s="539"/>
    </row>
    <row r="5717" spans="1:3" ht="15">
      <c r="A5717" s="1"/>
      <c r="C5717" s="539"/>
    </row>
    <row r="5718" spans="1:3" ht="15">
      <c r="A5718" s="1"/>
      <c r="C5718" s="539"/>
    </row>
    <row r="5719" spans="1:3" ht="15">
      <c r="A5719" s="1"/>
      <c r="C5719" s="539"/>
    </row>
    <row r="5720" spans="1:3" ht="15">
      <c r="A5720" s="1"/>
      <c r="C5720" s="539"/>
    </row>
    <row r="5721" spans="1:3" ht="15">
      <c r="A5721" s="1"/>
      <c r="C5721" s="539"/>
    </row>
    <row r="5722" spans="1:3" ht="15">
      <c r="A5722" s="1"/>
      <c r="C5722" s="539"/>
    </row>
    <row r="5723" spans="1:3" ht="15">
      <c r="A5723" s="1"/>
      <c r="C5723" s="539"/>
    </row>
    <row r="5724" spans="1:3" ht="15">
      <c r="A5724" s="1"/>
      <c r="C5724" s="539"/>
    </row>
    <row r="5725" spans="1:3" ht="15">
      <c r="A5725" s="1"/>
      <c r="C5725" s="539"/>
    </row>
    <row r="5726" spans="1:3" ht="15">
      <c r="A5726" s="1"/>
      <c r="C5726" s="539"/>
    </row>
    <row r="5727" spans="1:3" ht="15">
      <c r="A5727" s="1"/>
      <c r="C5727" s="539"/>
    </row>
    <row r="5728" spans="1:3" ht="15">
      <c r="A5728" s="1"/>
      <c r="C5728" s="539"/>
    </row>
    <row r="5729" spans="1:3" ht="15">
      <c r="A5729" s="1"/>
      <c r="C5729" s="539"/>
    </row>
    <row r="5730" spans="1:3" ht="15">
      <c r="A5730" s="1"/>
      <c r="C5730" s="539"/>
    </row>
    <row r="5731" spans="1:3" ht="15">
      <c r="A5731" s="1"/>
      <c r="C5731" s="539"/>
    </row>
    <row r="5732" spans="1:3" ht="15">
      <c r="A5732" s="1"/>
      <c r="C5732" s="539"/>
    </row>
    <row r="5733" spans="1:3" ht="15">
      <c r="A5733" s="1"/>
      <c r="C5733" s="539"/>
    </row>
    <row r="5734" spans="1:3" ht="15">
      <c r="A5734" s="1"/>
      <c r="C5734" s="539"/>
    </row>
    <row r="5735" spans="1:3" ht="15">
      <c r="A5735" s="1"/>
      <c r="C5735" s="539"/>
    </row>
    <row r="5736" spans="1:3" ht="15">
      <c r="A5736" s="1"/>
      <c r="C5736" s="539"/>
    </row>
    <row r="5737" spans="1:3" ht="15">
      <c r="A5737" s="1"/>
      <c r="C5737" s="539"/>
    </row>
    <row r="5738" spans="1:3" ht="15">
      <c r="A5738" s="1"/>
      <c r="C5738" s="539"/>
    </row>
    <row r="5739" spans="1:3" ht="15">
      <c r="A5739" s="1"/>
      <c r="C5739" s="539"/>
    </row>
    <row r="5740" spans="1:3" ht="15">
      <c r="A5740" s="1"/>
      <c r="C5740" s="539"/>
    </row>
    <row r="5741" spans="1:3" ht="15">
      <c r="A5741" s="1"/>
      <c r="C5741" s="539"/>
    </row>
    <row r="5742" spans="1:3" ht="15">
      <c r="A5742" s="1"/>
      <c r="C5742" s="539"/>
    </row>
    <row r="5743" spans="1:3" ht="15">
      <c r="A5743" s="1"/>
      <c r="C5743" s="539"/>
    </row>
    <row r="5744" spans="1:3" ht="15">
      <c r="A5744" s="1"/>
      <c r="C5744" s="539"/>
    </row>
    <row r="5745" spans="1:3" ht="15">
      <c r="A5745" s="1"/>
      <c r="C5745" s="539"/>
    </row>
    <row r="5746" spans="1:3" ht="15">
      <c r="A5746" s="1"/>
      <c r="C5746" s="539"/>
    </row>
    <row r="5747" spans="1:3" ht="15">
      <c r="A5747" s="1"/>
      <c r="C5747" s="539"/>
    </row>
    <row r="5748" spans="1:3" ht="15">
      <c r="A5748" s="1"/>
      <c r="C5748" s="539"/>
    </row>
    <row r="5749" spans="1:3" ht="15">
      <c r="A5749" s="1"/>
      <c r="C5749" s="539"/>
    </row>
    <row r="5750" spans="1:3" ht="15">
      <c r="A5750" s="1"/>
      <c r="C5750" s="539"/>
    </row>
    <row r="5751" spans="1:3" ht="15">
      <c r="A5751" s="1"/>
      <c r="C5751" s="539"/>
    </row>
    <row r="5752" spans="1:3" ht="15">
      <c r="A5752" s="1"/>
      <c r="C5752" s="539"/>
    </row>
    <row r="5753" spans="1:3" ht="15">
      <c r="A5753" s="1"/>
      <c r="C5753" s="539"/>
    </row>
    <row r="5754" spans="1:3" ht="15">
      <c r="A5754" s="1"/>
      <c r="C5754" s="539"/>
    </row>
    <row r="5755" spans="1:3" ht="15">
      <c r="A5755" s="1"/>
      <c r="C5755" s="539"/>
    </row>
    <row r="5756" spans="1:3" ht="15">
      <c r="A5756" s="1"/>
      <c r="C5756" s="539"/>
    </row>
    <row r="5757" spans="1:3" ht="15">
      <c r="A5757" s="1"/>
      <c r="C5757" s="539"/>
    </row>
    <row r="5758" spans="1:3" ht="15">
      <c r="A5758" s="1"/>
      <c r="C5758" s="539"/>
    </row>
    <row r="5759" spans="1:3" ht="15">
      <c r="A5759" s="1"/>
      <c r="C5759" s="539"/>
    </row>
    <row r="5760" spans="1:3" ht="15">
      <c r="A5760" s="1"/>
      <c r="C5760" s="539"/>
    </row>
    <row r="5761" spans="1:3" ht="15">
      <c r="A5761" s="1"/>
      <c r="C5761" s="539"/>
    </row>
    <row r="5762" spans="1:3" ht="15">
      <c r="A5762" s="1"/>
      <c r="C5762" s="539"/>
    </row>
    <row r="5763" spans="1:3" ht="15">
      <c r="A5763" s="1"/>
      <c r="C5763" s="539"/>
    </row>
    <row r="5764" spans="1:3" ht="15">
      <c r="A5764" s="1"/>
      <c r="C5764" s="539"/>
    </row>
    <row r="5765" spans="1:3" ht="15">
      <c r="A5765" s="1"/>
      <c r="C5765" s="539"/>
    </row>
    <row r="5766" spans="1:3" ht="15">
      <c r="A5766" s="1"/>
      <c r="C5766" s="539"/>
    </row>
    <row r="5767" spans="1:3" ht="15">
      <c r="A5767" s="1"/>
      <c r="C5767" s="539"/>
    </row>
    <row r="5768" spans="1:3" ht="15">
      <c r="A5768" s="1"/>
      <c r="C5768" s="539"/>
    </row>
    <row r="5769" spans="1:3" ht="15">
      <c r="A5769" s="1"/>
      <c r="C5769" s="539"/>
    </row>
    <row r="5770" spans="1:3" ht="15">
      <c r="A5770" s="1"/>
      <c r="C5770" s="539"/>
    </row>
    <row r="5771" spans="1:3" ht="15">
      <c r="A5771" s="1"/>
      <c r="C5771" s="539"/>
    </row>
    <row r="5772" spans="1:3" ht="15">
      <c r="A5772" s="1"/>
      <c r="C5772" s="539"/>
    </row>
    <row r="5773" spans="1:3" ht="15">
      <c r="A5773" s="1"/>
      <c r="C5773" s="539"/>
    </row>
    <row r="5774" spans="1:3" ht="15">
      <c r="A5774" s="1"/>
      <c r="C5774" s="539"/>
    </row>
    <row r="5775" spans="1:3" ht="15">
      <c r="A5775" s="1"/>
      <c r="C5775" s="539"/>
    </row>
    <row r="5776" spans="1:3" ht="15">
      <c r="A5776" s="1"/>
      <c r="C5776" s="539"/>
    </row>
    <row r="5777" spans="1:3" ht="15">
      <c r="A5777" s="1"/>
      <c r="C5777" s="539"/>
    </row>
    <row r="5778" spans="1:3" ht="15">
      <c r="A5778" s="1"/>
      <c r="C5778" s="539"/>
    </row>
    <row r="5779" spans="1:3" ht="15">
      <c r="A5779" s="1"/>
      <c r="C5779" s="539"/>
    </row>
    <row r="5780" spans="1:3" ht="15">
      <c r="A5780" s="1"/>
      <c r="C5780" s="539"/>
    </row>
    <row r="5781" spans="1:3" ht="15">
      <c r="A5781" s="1"/>
      <c r="C5781" s="539"/>
    </row>
    <row r="5782" spans="1:3" ht="15">
      <c r="A5782" s="1"/>
      <c r="C5782" s="539"/>
    </row>
    <row r="5783" spans="1:3" ht="15">
      <c r="A5783" s="1"/>
      <c r="C5783" s="539"/>
    </row>
    <row r="5784" spans="1:3" ht="15">
      <c r="A5784" s="1"/>
      <c r="C5784" s="539"/>
    </row>
    <row r="5785" spans="1:3" ht="15">
      <c r="A5785" s="1"/>
      <c r="C5785" s="539"/>
    </row>
    <row r="5786" spans="1:3" ht="15">
      <c r="A5786" s="1"/>
      <c r="C5786" s="539"/>
    </row>
    <row r="5787" spans="1:3" ht="15">
      <c r="A5787" s="1"/>
      <c r="C5787" s="539"/>
    </row>
    <row r="5788" spans="1:3" ht="15">
      <c r="A5788" s="1"/>
      <c r="C5788" s="539"/>
    </row>
    <row r="5789" spans="1:3" ht="15">
      <c r="A5789" s="1"/>
      <c r="C5789" s="539"/>
    </row>
    <row r="5790" spans="1:3" ht="15">
      <c r="A5790" s="1"/>
      <c r="C5790" s="539"/>
    </row>
    <row r="5791" spans="1:3" ht="15">
      <c r="A5791" s="1"/>
      <c r="C5791" s="539"/>
    </row>
    <row r="5792" spans="1:3" ht="15">
      <c r="A5792" s="1"/>
      <c r="C5792" s="539"/>
    </row>
    <row r="5793" spans="1:3" ht="15">
      <c r="A5793" s="1"/>
      <c r="C5793" s="539"/>
    </row>
    <row r="5794" spans="1:3" ht="15">
      <c r="A5794" s="1"/>
      <c r="C5794" s="539"/>
    </row>
    <row r="5795" spans="1:3" ht="15">
      <c r="A5795" s="1"/>
      <c r="C5795" s="539"/>
    </row>
    <row r="5796" spans="1:3" ht="15">
      <c r="A5796" s="1"/>
      <c r="C5796" s="539"/>
    </row>
    <row r="5797" spans="1:3" ht="15">
      <c r="A5797" s="1"/>
      <c r="C5797" s="539"/>
    </row>
    <row r="5798" spans="1:3" ht="15">
      <c r="A5798" s="1"/>
      <c r="C5798" s="539"/>
    </row>
    <row r="5799" spans="1:3" ht="15">
      <c r="A5799" s="1"/>
      <c r="C5799" s="539"/>
    </row>
    <row r="5800" spans="1:3" ht="15">
      <c r="A5800" s="1"/>
      <c r="C5800" s="539"/>
    </row>
    <row r="5801" spans="1:3" ht="15">
      <c r="A5801" s="1"/>
      <c r="C5801" s="539"/>
    </row>
    <row r="5802" spans="1:3" ht="15">
      <c r="A5802" s="1"/>
      <c r="C5802" s="539"/>
    </row>
    <row r="5803" spans="1:3" ht="15">
      <c r="A5803" s="1"/>
      <c r="C5803" s="539"/>
    </row>
    <row r="5804" spans="1:3" ht="15">
      <c r="A5804" s="1"/>
      <c r="C5804" s="539"/>
    </row>
    <row r="5805" spans="1:3" ht="15">
      <c r="A5805" s="1"/>
      <c r="C5805" s="539"/>
    </row>
    <row r="5806" spans="1:3" ht="15">
      <c r="A5806" s="1"/>
      <c r="C5806" s="539"/>
    </row>
    <row r="5807" spans="1:3" ht="15">
      <c r="A5807" s="1"/>
      <c r="C5807" s="539"/>
    </row>
    <row r="5808" spans="1:3" ht="15">
      <c r="A5808" s="1"/>
      <c r="C5808" s="539"/>
    </row>
    <row r="5809" spans="1:3" ht="15">
      <c r="A5809" s="1"/>
      <c r="C5809" s="539"/>
    </row>
    <row r="5810" spans="1:3" ht="15">
      <c r="A5810" s="1"/>
      <c r="C5810" s="539"/>
    </row>
    <row r="5811" spans="1:3" ht="15">
      <c r="A5811" s="1"/>
      <c r="C5811" s="539"/>
    </row>
    <row r="5812" spans="1:3" ht="15">
      <c r="A5812" s="1"/>
      <c r="C5812" s="539"/>
    </row>
    <row r="5813" spans="1:3" ht="15">
      <c r="A5813" s="1"/>
      <c r="C5813" s="539"/>
    </row>
    <row r="5814" spans="1:3" ht="15">
      <c r="A5814" s="1"/>
      <c r="C5814" s="539"/>
    </row>
    <row r="5815" spans="1:3" ht="15">
      <c r="A5815" s="1"/>
      <c r="C5815" s="539"/>
    </row>
    <row r="5816" spans="1:3" ht="15">
      <c r="A5816" s="1"/>
      <c r="C5816" s="539"/>
    </row>
    <row r="5817" spans="1:3" ht="15">
      <c r="A5817" s="1"/>
      <c r="C5817" s="539"/>
    </row>
    <row r="5818" spans="1:3" ht="15">
      <c r="A5818" s="1"/>
      <c r="C5818" s="539"/>
    </row>
    <row r="5819" spans="1:3" ht="15">
      <c r="A5819" s="1"/>
      <c r="C5819" s="539"/>
    </row>
    <row r="5820" spans="1:3" ht="15">
      <c r="A5820" s="1"/>
      <c r="C5820" s="539"/>
    </row>
    <row r="5821" spans="1:3" ht="15">
      <c r="A5821" s="1"/>
      <c r="C5821" s="539"/>
    </row>
    <row r="5822" spans="1:3" ht="15">
      <c r="A5822" s="1"/>
      <c r="C5822" s="539"/>
    </row>
    <row r="5823" spans="1:3" ht="15">
      <c r="A5823" s="1"/>
      <c r="C5823" s="539"/>
    </row>
    <row r="5824" spans="1:3" ht="15">
      <c r="A5824" s="1"/>
      <c r="C5824" s="539"/>
    </row>
    <row r="5825" spans="1:3" ht="15">
      <c r="A5825" s="1"/>
      <c r="C5825" s="539"/>
    </row>
    <row r="5826" spans="1:3" ht="15">
      <c r="A5826" s="1"/>
      <c r="C5826" s="539"/>
    </row>
    <row r="5827" spans="1:3" ht="15">
      <c r="A5827" s="1"/>
      <c r="C5827" s="539"/>
    </row>
    <row r="5828" spans="1:3" ht="15">
      <c r="A5828" s="1"/>
      <c r="C5828" s="539"/>
    </row>
    <row r="5829" spans="1:3" ht="15">
      <c r="A5829" s="1"/>
      <c r="C5829" s="539"/>
    </row>
    <row r="5830" spans="1:3" ht="15">
      <c r="A5830" s="1"/>
      <c r="C5830" s="539"/>
    </row>
    <row r="5831" spans="1:3" ht="15">
      <c r="A5831" s="1"/>
      <c r="C5831" s="539"/>
    </row>
    <row r="5832" spans="1:3" ht="15">
      <c r="A5832" s="1"/>
      <c r="C5832" s="539"/>
    </row>
    <row r="5833" spans="1:3" ht="15">
      <c r="A5833" s="1"/>
      <c r="C5833" s="539"/>
    </row>
    <row r="5834" spans="1:3" ht="15">
      <c r="A5834" s="1"/>
      <c r="C5834" s="539"/>
    </row>
    <row r="5835" spans="1:3" ht="15">
      <c r="A5835" s="1"/>
      <c r="C5835" s="539"/>
    </row>
    <row r="5836" spans="1:3" ht="15">
      <c r="A5836" s="1"/>
      <c r="C5836" s="539"/>
    </row>
    <row r="5837" spans="1:3" ht="15">
      <c r="A5837" s="1"/>
      <c r="C5837" s="539"/>
    </row>
    <row r="5838" spans="1:3" ht="15">
      <c r="A5838" s="1"/>
      <c r="C5838" s="539"/>
    </row>
    <row r="5839" spans="1:3" ht="15">
      <c r="A5839" s="1"/>
      <c r="C5839" s="539"/>
    </row>
    <row r="5840" spans="1:3" ht="15">
      <c r="A5840" s="1"/>
      <c r="C5840" s="539"/>
    </row>
    <row r="5841" spans="1:3" ht="15">
      <c r="A5841" s="1"/>
      <c r="C5841" s="539"/>
    </row>
    <row r="5842" spans="1:3" ht="15">
      <c r="A5842" s="1"/>
      <c r="C5842" s="539"/>
    </row>
    <row r="5843" spans="1:3" ht="15">
      <c r="A5843" s="1"/>
      <c r="C5843" s="539"/>
    </row>
    <row r="5844" spans="1:3" ht="15">
      <c r="A5844" s="1"/>
      <c r="C5844" s="539"/>
    </row>
    <row r="5845" spans="1:3" ht="15">
      <c r="A5845" s="1"/>
      <c r="C5845" s="539"/>
    </row>
    <row r="5846" spans="1:3" ht="15">
      <c r="A5846" s="1"/>
      <c r="C5846" s="539"/>
    </row>
    <row r="5847" spans="1:3" ht="15">
      <c r="A5847" s="1"/>
      <c r="C5847" s="539"/>
    </row>
    <row r="5848" spans="1:3" ht="15">
      <c r="A5848" s="1"/>
      <c r="C5848" s="539"/>
    </row>
    <row r="5849" spans="1:3" ht="15">
      <c r="A5849" s="1"/>
      <c r="C5849" s="539"/>
    </row>
    <row r="5850" spans="1:3" ht="15">
      <c r="A5850" s="1"/>
      <c r="C5850" s="539"/>
    </row>
    <row r="5851" spans="1:3" ht="15">
      <c r="A5851" s="1"/>
      <c r="C5851" s="539"/>
    </row>
    <row r="5852" spans="1:3" ht="15">
      <c r="A5852" s="1"/>
      <c r="C5852" s="539"/>
    </row>
    <row r="5853" spans="1:3" ht="15">
      <c r="A5853" s="1"/>
      <c r="C5853" s="539"/>
    </row>
    <row r="5854" spans="1:3" ht="15">
      <c r="A5854" s="1"/>
      <c r="C5854" s="539"/>
    </row>
    <row r="5855" spans="1:3" ht="15">
      <c r="A5855" s="1"/>
      <c r="C5855" s="539"/>
    </row>
    <row r="5856" spans="1:3" ht="15">
      <c r="A5856" s="1"/>
      <c r="C5856" s="539"/>
    </row>
    <row r="5857" spans="1:3" ht="15">
      <c r="A5857" s="1"/>
      <c r="C5857" s="539"/>
    </row>
    <row r="5858" spans="1:3" ht="15">
      <c r="A5858" s="1"/>
      <c r="C5858" s="539"/>
    </row>
    <row r="5859" spans="1:3" ht="15">
      <c r="A5859" s="1"/>
      <c r="C5859" s="539"/>
    </row>
    <row r="5860" spans="1:3" ht="15">
      <c r="A5860" s="1"/>
      <c r="C5860" s="539"/>
    </row>
    <row r="5861" spans="1:3" ht="15">
      <c r="A5861" s="1"/>
      <c r="C5861" s="539"/>
    </row>
    <row r="5862" spans="1:3" ht="15">
      <c r="A5862" s="1"/>
      <c r="C5862" s="539"/>
    </row>
    <row r="5863" spans="1:3" ht="15">
      <c r="A5863" s="1"/>
      <c r="C5863" s="539"/>
    </row>
    <row r="5864" spans="1:3" ht="15">
      <c r="A5864" s="1"/>
      <c r="C5864" s="539"/>
    </row>
    <row r="5865" spans="1:3" ht="15">
      <c r="A5865" s="1"/>
      <c r="C5865" s="539"/>
    </row>
    <row r="5866" spans="1:3" ht="15">
      <c r="A5866" s="1"/>
      <c r="C5866" s="539"/>
    </row>
    <row r="5867" spans="1:3" ht="15">
      <c r="A5867" s="1"/>
      <c r="C5867" s="539"/>
    </row>
    <row r="5868" spans="1:3" ht="15">
      <c r="A5868" s="1"/>
      <c r="C5868" s="539"/>
    </row>
    <row r="5869" spans="1:3" ht="15">
      <c r="A5869" s="1"/>
      <c r="C5869" s="539"/>
    </row>
    <row r="5870" spans="1:3" ht="15">
      <c r="A5870" s="1"/>
      <c r="C5870" s="539"/>
    </row>
    <row r="5871" spans="1:3" ht="15">
      <c r="A5871" s="1"/>
      <c r="C5871" s="539"/>
    </row>
    <row r="5872" spans="1:3" ht="15">
      <c r="A5872" s="1"/>
      <c r="C5872" s="539"/>
    </row>
    <row r="5873" spans="1:3" ht="15">
      <c r="A5873" s="1"/>
      <c r="C5873" s="539"/>
    </row>
    <row r="5874" spans="1:3" ht="15">
      <c r="A5874" s="1"/>
      <c r="C5874" s="539"/>
    </row>
    <row r="5875" spans="1:3" ht="15">
      <c r="A5875" s="1"/>
      <c r="C5875" s="539"/>
    </row>
    <row r="5876" spans="1:3" ht="15">
      <c r="A5876" s="1"/>
      <c r="C5876" s="539"/>
    </row>
    <row r="5877" spans="1:3" ht="15">
      <c r="A5877" s="1"/>
      <c r="C5877" s="539"/>
    </row>
    <row r="5878" spans="1:3" ht="15">
      <c r="A5878" s="1"/>
      <c r="C5878" s="539"/>
    </row>
    <row r="5879" spans="1:3" ht="15">
      <c r="A5879" s="1"/>
      <c r="C5879" s="539"/>
    </row>
    <row r="5880" spans="1:3" ht="15">
      <c r="A5880" s="1"/>
      <c r="C5880" s="539"/>
    </row>
    <row r="5881" spans="1:3" ht="15">
      <c r="A5881" s="1"/>
      <c r="C5881" s="539"/>
    </row>
    <row r="5882" spans="1:3" ht="15">
      <c r="A5882" s="1"/>
      <c r="C5882" s="539"/>
    </row>
    <row r="5883" spans="1:3" ht="15">
      <c r="A5883" s="1"/>
      <c r="C5883" s="539"/>
    </row>
    <row r="5884" spans="1:3" ht="15">
      <c r="A5884" s="1"/>
      <c r="C5884" s="539"/>
    </row>
    <row r="5885" spans="1:3" ht="15">
      <c r="A5885" s="1"/>
      <c r="C5885" s="539"/>
    </row>
    <row r="5886" spans="1:3" ht="15">
      <c r="A5886" s="1"/>
      <c r="C5886" s="539"/>
    </row>
    <row r="5887" spans="1:3" ht="15">
      <c r="A5887" s="1"/>
      <c r="C5887" s="539"/>
    </row>
    <row r="5888" spans="1:3" ht="15">
      <c r="A5888" s="1"/>
      <c r="C5888" s="539"/>
    </row>
    <row r="5889" spans="1:3" ht="15">
      <c r="A5889" s="1"/>
      <c r="C5889" s="539"/>
    </row>
    <row r="5890" spans="1:3" ht="15">
      <c r="A5890" s="1"/>
      <c r="C5890" s="539"/>
    </row>
    <row r="5891" spans="1:3" ht="15">
      <c r="A5891" s="1"/>
      <c r="C5891" s="539"/>
    </row>
    <row r="5892" spans="1:3" ht="15">
      <c r="A5892" s="1"/>
      <c r="C5892" s="539"/>
    </row>
    <row r="5893" spans="1:3" ht="15">
      <c r="A5893" s="1"/>
      <c r="C5893" s="539"/>
    </row>
    <row r="5894" spans="1:3" ht="15">
      <c r="A5894" s="1"/>
      <c r="C5894" s="539"/>
    </row>
    <row r="5895" spans="1:3" ht="15">
      <c r="A5895" s="1"/>
      <c r="C5895" s="539"/>
    </row>
    <row r="5896" spans="1:3" ht="15">
      <c r="A5896" s="1"/>
      <c r="C5896" s="539"/>
    </row>
    <row r="5897" spans="1:3" ht="15">
      <c r="A5897" s="1"/>
      <c r="C5897" s="539"/>
    </row>
    <row r="5898" spans="1:3" ht="15">
      <c r="A5898" s="1"/>
      <c r="C5898" s="539"/>
    </row>
    <row r="5899" spans="1:3" ht="15">
      <c r="A5899" s="1"/>
      <c r="C5899" s="539"/>
    </row>
    <row r="5900" spans="1:3" ht="15">
      <c r="A5900" s="1"/>
      <c r="C5900" s="539"/>
    </row>
    <row r="5901" spans="1:3" ht="15">
      <c r="A5901" s="1"/>
      <c r="C5901" s="539"/>
    </row>
    <row r="5902" spans="1:3" ht="15">
      <c r="A5902" s="1"/>
      <c r="C5902" s="539"/>
    </row>
    <row r="5903" spans="1:3" ht="15">
      <c r="A5903" s="1"/>
      <c r="C5903" s="539"/>
    </row>
    <row r="5904" spans="1:3" ht="15">
      <c r="A5904" s="1"/>
      <c r="C5904" s="539"/>
    </row>
    <row r="5905" spans="1:3" ht="15">
      <c r="A5905" s="1"/>
      <c r="C5905" s="539"/>
    </row>
    <row r="5906" spans="1:3" ht="15">
      <c r="A5906" s="1"/>
      <c r="C5906" s="539"/>
    </row>
    <row r="5907" spans="1:3" ht="15">
      <c r="A5907" s="1"/>
      <c r="C5907" s="539"/>
    </row>
    <row r="5908" spans="1:3" ht="15">
      <c r="A5908" s="1"/>
      <c r="C5908" s="539"/>
    </row>
    <row r="5909" spans="1:3" ht="15">
      <c r="A5909" s="1"/>
      <c r="C5909" s="539"/>
    </row>
    <row r="5910" spans="1:3" ht="15">
      <c r="A5910" s="1"/>
      <c r="C5910" s="539"/>
    </row>
    <row r="5911" spans="1:3" ht="15">
      <c r="A5911" s="1"/>
      <c r="C5911" s="539"/>
    </row>
    <row r="5912" spans="1:3" ht="15">
      <c r="A5912" s="1"/>
      <c r="C5912" s="539"/>
    </row>
    <row r="5913" spans="1:3" ht="15">
      <c r="A5913" s="1"/>
      <c r="C5913" s="539"/>
    </row>
    <row r="5914" spans="1:3" ht="15">
      <c r="A5914" s="1"/>
      <c r="C5914" s="539"/>
    </row>
    <row r="5915" spans="1:3" ht="15">
      <c r="A5915" s="1"/>
      <c r="C5915" s="539"/>
    </row>
    <row r="5916" spans="1:3" ht="15">
      <c r="A5916" s="1"/>
      <c r="C5916" s="539"/>
    </row>
    <row r="5917" spans="1:3" ht="15">
      <c r="A5917" s="1"/>
      <c r="C5917" s="539"/>
    </row>
    <row r="5918" spans="1:3" ht="15">
      <c r="A5918" s="1"/>
      <c r="C5918" s="539"/>
    </row>
    <row r="5919" spans="1:3" ht="15">
      <c r="A5919" s="1"/>
      <c r="C5919" s="539"/>
    </row>
    <row r="5920" spans="1:3" ht="15">
      <c r="A5920" s="1"/>
      <c r="C5920" s="539"/>
    </row>
    <row r="5921" spans="1:3" ht="15">
      <c r="A5921" s="1"/>
      <c r="C5921" s="539"/>
    </row>
    <row r="5922" spans="1:3" ht="15">
      <c r="A5922" s="1"/>
      <c r="C5922" s="539"/>
    </row>
    <row r="5923" spans="1:3" ht="15">
      <c r="A5923" s="1"/>
      <c r="C5923" s="539"/>
    </row>
    <row r="5924" spans="1:3" ht="15">
      <c r="A5924" s="1"/>
      <c r="C5924" s="539"/>
    </row>
    <row r="5925" spans="1:3" ht="15">
      <c r="A5925" s="1"/>
      <c r="C5925" s="539"/>
    </row>
    <row r="5926" spans="1:3" ht="15">
      <c r="A5926" s="1"/>
      <c r="C5926" s="539"/>
    </row>
    <row r="5927" spans="1:3" ht="15">
      <c r="A5927" s="1"/>
      <c r="C5927" s="539"/>
    </row>
    <row r="5928" spans="1:3" ht="15">
      <c r="A5928" s="1"/>
      <c r="C5928" s="539"/>
    </row>
    <row r="5929" spans="1:3" ht="15">
      <c r="A5929" s="1"/>
      <c r="C5929" s="539"/>
    </row>
    <row r="5930" spans="1:3" ht="15">
      <c r="A5930" s="1"/>
      <c r="C5930" s="539"/>
    </row>
    <row r="5931" spans="1:3" ht="15">
      <c r="A5931" s="1"/>
      <c r="C5931" s="539"/>
    </row>
    <row r="5932" spans="1:3" ht="15">
      <c r="A5932" s="1"/>
      <c r="C5932" s="539"/>
    </row>
    <row r="5933" spans="1:3" ht="15">
      <c r="A5933" s="1"/>
      <c r="C5933" s="539"/>
    </row>
    <row r="5934" spans="1:3" ht="15">
      <c r="A5934" s="1"/>
      <c r="C5934" s="539"/>
    </row>
    <row r="5935" spans="1:3" ht="15">
      <c r="A5935" s="1"/>
      <c r="C5935" s="539"/>
    </row>
    <row r="5936" spans="1:3" ht="15">
      <c r="A5936" s="1"/>
      <c r="C5936" s="539"/>
    </row>
    <row r="5937" spans="1:3" ht="15">
      <c r="A5937" s="1"/>
      <c r="C5937" s="539"/>
    </row>
    <row r="5938" spans="1:3" ht="15">
      <c r="A5938" s="1"/>
      <c r="C5938" s="539"/>
    </row>
    <row r="5939" spans="1:3" ht="15">
      <c r="A5939" s="1"/>
      <c r="C5939" s="539"/>
    </row>
    <row r="5940" spans="1:3" ht="15">
      <c r="A5940" s="1"/>
      <c r="C5940" s="539"/>
    </row>
    <row r="5941" spans="1:3" ht="15">
      <c r="A5941" s="1"/>
      <c r="C5941" s="539"/>
    </row>
    <row r="5942" spans="1:3" ht="15">
      <c r="A5942" s="1"/>
      <c r="C5942" s="539"/>
    </row>
    <row r="5943" spans="1:3" ht="15">
      <c r="A5943" s="1"/>
      <c r="C5943" s="539"/>
    </row>
    <row r="5944" spans="1:3" ht="15">
      <c r="A5944" s="1"/>
      <c r="C5944" s="539"/>
    </row>
    <row r="5945" spans="1:3" ht="15">
      <c r="A5945" s="1"/>
      <c r="C5945" s="539"/>
    </row>
    <row r="5946" spans="1:3" ht="15">
      <c r="A5946" s="1"/>
      <c r="C5946" s="539"/>
    </row>
    <row r="5947" spans="1:3" ht="15">
      <c r="A5947" s="1"/>
      <c r="C5947" s="539"/>
    </row>
    <row r="5948" spans="1:3" ht="15">
      <c r="A5948" s="1"/>
      <c r="C5948" s="539"/>
    </row>
    <row r="5949" spans="1:3" ht="15">
      <c r="A5949" s="1"/>
      <c r="C5949" s="539"/>
    </row>
    <row r="5950" spans="1:3" ht="15">
      <c r="A5950" s="1"/>
      <c r="C5950" s="539"/>
    </row>
    <row r="5951" spans="1:3" ht="15">
      <c r="A5951" s="1"/>
      <c r="C5951" s="539"/>
    </row>
    <row r="5952" spans="1:3" ht="15">
      <c r="A5952" s="1"/>
      <c r="C5952" s="539"/>
    </row>
    <row r="5953" spans="1:3" ht="15">
      <c r="A5953" s="1"/>
      <c r="C5953" s="539"/>
    </row>
    <row r="5954" spans="1:3" ht="15">
      <c r="A5954" s="1"/>
      <c r="C5954" s="539"/>
    </row>
    <row r="5955" spans="1:3" ht="15">
      <c r="A5955" s="1"/>
      <c r="C5955" s="539"/>
    </row>
    <row r="5956" spans="1:3" ht="15">
      <c r="A5956" s="1"/>
      <c r="C5956" s="539"/>
    </row>
    <row r="5957" spans="1:3" ht="15">
      <c r="A5957" s="1"/>
      <c r="C5957" s="539"/>
    </row>
    <row r="5958" spans="1:3" ht="15">
      <c r="A5958" s="1"/>
      <c r="C5958" s="539"/>
    </row>
    <row r="5959" spans="1:3" ht="15">
      <c r="A5959" s="1"/>
      <c r="C5959" s="539"/>
    </row>
    <row r="5960" spans="1:3" ht="15">
      <c r="A5960" s="1"/>
      <c r="C5960" s="539"/>
    </row>
    <row r="5961" spans="1:3" ht="15">
      <c r="A5961" s="1"/>
      <c r="C5961" s="539"/>
    </row>
    <row r="5962" spans="1:3" ht="15">
      <c r="A5962" s="1"/>
      <c r="C5962" s="539"/>
    </row>
    <row r="5963" spans="1:3" ht="15">
      <c r="A5963" s="1"/>
      <c r="C5963" s="539"/>
    </row>
    <row r="5964" spans="1:3" ht="15">
      <c r="A5964" s="1"/>
      <c r="C5964" s="539"/>
    </row>
    <row r="5965" spans="1:3" ht="15">
      <c r="A5965" s="1"/>
      <c r="C5965" s="539"/>
    </row>
    <row r="5966" spans="1:3" ht="15">
      <c r="A5966" s="1"/>
      <c r="C5966" s="539"/>
    </row>
    <row r="5967" spans="1:3" ht="15">
      <c r="A5967" s="1"/>
      <c r="C5967" s="539"/>
    </row>
    <row r="5968" spans="1:3" ht="15">
      <c r="A5968" s="1"/>
      <c r="C5968" s="539"/>
    </row>
    <row r="5969" spans="1:3" ht="15">
      <c r="A5969" s="1"/>
      <c r="C5969" s="539"/>
    </row>
    <row r="5970" spans="1:3" ht="15">
      <c r="A5970" s="1"/>
      <c r="C5970" s="539"/>
    </row>
    <row r="5971" spans="1:3" ht="15">
      <c r="A5971" s="1"/>
      <c r="C5971" s="539"/>
    </row>
    <row r="5972" spans="1:3" ht="15">
      <c r="A5972" s="1"/>
      <c r="C5972" s="539"/>
    </row>
    <row r="5973" spans="1:3" ht="15">
      <c r="A5973" s="1"/>
      <c r="C5973" s="539"/>
    </row>
    <row r="5974" spans="1:3" ht="15">
      <c r="A5974" s="1"/>
      <c r="C5974" s="539"/>
    </row>
    <row r="5975" spans="1:3" ht="15">
      <c r="A5975" s="1"/>
      <c r="C5975" s="539"/>
    </row>
    <row r="5976" spans="1:3" ht="15">
      <c r="A5976" s="1"/>
      <c r="C5976" s="539"/>
    </row>
    <row r="5977" spans="1:3" ht="15">
      <c r="A5977" s="1"/>
      <c r="C5977" s="539"/>
    </row>
    <row r="5978" spans="1:3" ht="15">
      <c r="A5978" s="1"/>
      <c r="C5978" s="539"/>
    </row>
    <row r="5979" spans="1:3" ht="15">
      <c r="A5979" s="1"/>
      <c r="C5979" s="539"/>
    </row>
    <row r="5980" spans="1:3" ht="15">
      <c r="A5980" s="1"/>
      <c r="C5980" s="539"/>
    </row>
    <row r="5981" spans="1:3" ht="15">
      <c r="A5981" s="1"/>
      <c r="C5981" s="539"/>
    </row>
    <row r="5982" spans="1:3" ht="15">
      <c r="A5982" s="1"/>
      <c r="C5982" s="539"/>
    </row>
    <row r="5983" spans="1:3" ht="15">
      <c r="A5983" s="1"/>
      <c r="C5983" s="539"/>
    </row>
    <row r="5984" spans="1:3" ht="15">
      <c r="A5984" s="1"/>
      <c r="C5984" s="539"/>
    </row>
    <row r="5985" spans="1:3" ht="15">
      <c r="A5985" s="1"/>
      <c r="C5985" s="539"/>
    </row>
    <row r="5986" spans="1:3" ht="15">
      <c r="A5986" s="1"/>
      <c r="C5986" s="539"/>
    </row>
    <row r="5987" spans="1:3" ht="15">
      <c r="A5987" s="1"/>
      <c r="C5987" s="539"/>
    </row>
    <row r="5988" spans="1:3" ht="15">
      <c r="A5988" s="1"/>
      <c r="C5988" s="539"/>
    </row>
    <row r="5989" spans="1:3" ht="15">
      <c r="A5989" s="1"/>
      <c r="C5989" s="539"/>
    </row>
    <row r="5990" spans="1:3" ht="15">
      <c r="A5990" s="1"/>
      <c r="C5990" s="539"/>
    </row>
    <row r="5991" spans="1:3" ht="15">
      <c r="A5991" s="1"/>
      <c r="C5991" s="539"/>
    </row>
    <row r="5992" spans="1:3" ht="15">
      <c r="A5992" s="1"/>
      <c r="C5992" s="539"/>
    </row>
    <row r="5993" spans="1:3" ht="15">
      <c r="A5993" s="1"/>
      <c r="C5993" s="539"/>
    </row>
    <row r="5994" spans="1:3" ht="15">
      <c r="A5994" s="1"/>
      <c r="C5994" s="539"/>
    </row>
    <row r="5995" spans="1:3" ht="15">
      <c r="A5995" s="1"/>
      <c r="C5995" s="539"/>
    </row>
    <row r="5996" spans="1:3" ht="15">
      <c r="A5996" s="1"/>
      <c r="C5996" s="539"/>
    </row>
    <row r="5997" spans="1:3" ht="15">
      <c r="A5997" s="1"/>
      <c r="C5997" s="539"/>
    </row>
    <row r="5998" spans="1:3" ht="15">
      <c r="A5998" s="1"/>
      <c r="C5998" s="539"/>
    </row>
    <row r="5999" spans="1:3" ht="15">
      <c r="A5999" s="1"/>
      <c r="C5999" s="539"/>
    </row>
    <row r="6000" spans="1:3" ht="15">
      <c r="A6000" s="1"/>
      <c r="C6000" s="539"/>
    </row>
    <row r="6001" spans="1:3" ht="15">
      <c r="A6001" s="1"/>
      <c r="C6001" s="539"/>
    </row>
    <row r="6002" spans="1:3" ht="15">
      <c r="A6002" s="1"/>
      <c r="C6002" s="539"/>
    </row>
    <row r="6003" spans="1:3" ht="15">
      <c r="A6003" s="1"/>
      <c r="C6003" s="539"/>
    </row>
    <row r="6004" spans="1:3" ht="15">
      <c r="A6004" s="1"/>
      <c r="C6004" s="539"/>
    </row>
    <row r="6005" spans="1:3" ht="15">
      <c r="A6005" s="1"/>
      <c r="C6005" s="539"/>
    </row>
    <row r="6006" spans="1:3" ht="15">
      <c r="A6006" s="1"/>
      <c r="C6006" s="539"/>
    </row>
    <row r="6007" spans="1:3" ht="15">
      <c r="A6007" s="1"/>
      <c r="C6007" s="539"/>
    </row>
    <row r="6008" spans="1:3" ht="15">
      <c r="A6008" s="1"/>
      <c r="C6008" s="539"/>
    </row>
    <row r="6009" spans="1:3" ht="15">
      <c r="A6009" s="1"/>
      <c r="C6009" s="539"/>
    </row>
    <row r="6010" spans="1:3" ht="15">
      <c r="A6010" s="1"/>
      <c r="C6010" s="539"/>
    </row>
    <row r="6011" spans="1:3" ht="15">
      <c r="A6011" s="1"/>
      <c r="C6011" s="539"/>
    </row>
    <row r="6012" spans="1:3" ht="15">
      <c r="A6012" s="1"/>
      <c r="C6012" s="539"/>
    </row>
    <row r="6013" spans="1:3" ht="15">
      <c r="A6013" s="1"/>
      <c r="C6013" s="539"/>
    </row>
    <row r="6014" spans="1:3" ht="15">
      <c r="A6014" s="1"/>
      <c r="C6014" s="539"/>
    </row>
    <row r="6015" spans="1:3" ht="15">
      <c r="A6015" s="1"/>
      <c r="C6015" s="539"/>
    </row>
    <row r="6016" spans="1:3" ht="15">
      <c r="A6016" s="1"/>
      <c r="C6016" s="539"/>
    </row>
    <row r="6017" spans="1:3" ht="15">
      <c r="A6017" s="1"/>
      <c r="C6017" s="539"/>
    </row>
    <row r="6018" spans="1:3" ht="15">
      <c r="A6018" s="1"/>
      <c r="C6018" s="539"/>
    </row>
    <row r="6019" spans="1:3" ht="15">
      <c r="A6019" s="1"/>
      <c r="C6019" s="539"/>
    </row>
    <row r="6020" spans="1:3" ht="15">
      <c r="A6020" s="1"/>
      <c r="C6020" s="539"/>
    </row>
    <row r="6021" spans="1:3" ht="15">
      <c r="A6021" s="1"/>
      <c r="C6021" s="539"/>
    </row>
    <row r="6022" spans="1:3" ht="15">
      <c r="A6022" s="1"/>
      <c r="C6022" s="539"/>
    </row>
    <row r="6023" spans="1:3" ht="15">
      <c r="A6023" s="1"/>
      <c r="C6023" s="539"/>
    </row>
    <row r="6024" spans="1:3" ht="15">
      <c r="A6024" s="1"/>
      <c r="C6024" s="539"/>
    </row>
    <row r="6025" spans="1:3" ht="15">
      <c r="A6025" s="1"/>
      <c r="C6025" s="539"/>
    </row>
    <row r="6026" spans="1:3" ht="15">
      <c r="A6026" s="1"/>
      <c r="C6026" s="539"/>
    </row>
    <row r="6027" spans="1:3" ht="15">
      <c r="A6027" s="1"/>
      <c r="C6027" s="539"/>
    </row>
    <row r="6028" spans="1:3" ht="15">
      <c r="A6028" s="1"/>
      <c r="C6028" s="539"/>
    </row>
    <row r="6029" spans="1:3" ht="15">
      <c r="A6029" s="1"/>
      <c r="C6029" s="539"/>
    </row>
    <row r="6030" spans="1:3" ht="15">
      <c r="A6030" s="1"/>
      <c r="C6030" s="539"/>
    </row>
    <row r="6031" spans="1:3" ht="15">
      <c r="A6031" s="1"/>
      <c r="C6031" s="539"/>
    </row>
    <row r="6032" spans="1:3" ht="15">
      <c r="A6032" s="1"/>
      <c r="C6032" s="539"/>
    </row>
    <row r="6033" spans="1:3" ht="15">
      <c r="A6033" s="1"/>
      <c r="C6033" s="539"/>
    </row>
    <row r="6034" spans="1:3" ht="15">
      <c r="A6034" s="1"/>
      <c r="C6034" s="539"/>
    </row>
    <row r="6035" spans="1:3" ht="15">
      <c r="A6035" s="1"/>
      <c r="C6035" s="539"/>
    </row>
    <row r="6036" spans="1:3" ht="15">
      <c r="A6036" s="1"/>
      <c r="C6036" s="539"/>
    </row>
    <row r="6037" spans="1:3" ht="15">
      <c r="A6037" s="1"/>
      <c r="C6037" s="539"/>
    </row>
    <row r="6038" spans="1:3" ht="15">
      <c r="A6038" s="1"/>
      <c r="C6038" s="539"/>
    </row>
    <row r="6039" spans="1:3" ht="15">
      <c r="A6039" s="1"/>
      <c r="C6039" s="539"/>
    </row>
    <row r="6040" spans="1:3" ht="15">
      <c r="A6040" s="1"/>
      <c r="C6040" s="539"/>
    </row>
    <row r="6041" spans="1:3" ht="15">
      <c r="A6041" s="1"/>
      <c r="C6041" s="539"/>
    </row>
    <row r="6042" spans="1:3" ht="15">
      <c r="A6042" s="1"/>
      <c r="C6042" s="539"/>
    </row>
    <row r="6043" spans="1:3" ht="15">
      <c r="A6043" s="1"/>
      <c r="C6043" s="539"/>
    </row>
    <row r="6044" spans="1:3" ht="15">
      <c r="A6044" s="1"/>
      <c r="C6044" s="539"/>
    </row>
    <row r="6045" spans="1:3" ht="15">
      <c r="A6045" s="1"/>
      <c r="C6045" s="539"/>
    </row>
    <row r="6046" spans="1:3" ht="15">
      <c r="A6046" s="1"/>
      <c r="C6046" s="539"/>
    </row>
    <row r="6047" spans="1:3" ht="15">
      <c r="A6047" s="1"/>
      <c r="C6047" s="539"/>
    </row>
    <row r="6048" spans="1:3" ht="15">
      <c r="A6048" s="1"/>
      <c r="C6048" s="539"/>
    </row>
    <row r="6049" spans="1:3" ht="15">
      <c r="A6049" s="1"/>
      <c r="C6049" s="539"/>
    </row>
    <row r="6050" spans="1:3" ht="15">
      <c r="A6050" s="1"/>
      <c r="C6050" s="539"/>
    </row>
    <row r="6051" spans="1:3" ht="15">
      <c r="A6051" s="1"/>
      <c r="C6051" s="539"/>
    </row>
    <row r="6052" spans="1:3" ht="15">
      <c r="A6052" s="1"/>
      <c r="C6052" s="539"/>
    </row>
    <row r="6053" spans="1:3" ht="15">
      <c r="A6053" s="1"/>
      <c r="C6053" s="539"/>
    </row>
    <row r="6054" spans="1:3" ht="15">
      <c r="A6054" s="1"/>
      <c r="C6054" s="539"/>
    </row>
    <row r="6055" spans="1:3" ht="15">
      <c r="A6055" s="1"/>
      <c r="C6055" s="539"/>
    </row>
    <row r="6056" spans="1:3" ht="15">
      <c r="A6056" s="1"/>
      <c r="C6056" s="539"/>
    </row>
    <row r="6057" spans="1:3" ht="15">
      <c r="A6057" s="1"/>
      <c r="C6057" s="539"/>
    </row>
    <row r="6058" spans="1:3" ht="15">
      <c r="A6058" s="1"/>
      <c r="C6058" s="539"/>
    </row>
    <row r="6059" spans="1:3" ht="15">
      <c r="A6059" s="1"/>
      <c r="C6059" s="539"/>
    </row>
    <row r="6060" spans="1:3" ht="15">
      <c r="A6060" s="1"/>
      <c r="C6060" s="539"/>
    </row>
    <row r="6061" spans="1:3" ht="15">
      <c r="A6061" s="1"/>
      <c r="C6061" s="539"/>
    </row>
    <row r="6062" spans="1:3" ht="15">
      <c r="A6062" s="1"/>
      <c r="C6062" s="539"/>
    </row>
    <row r="6063" spans="1:3" ht="15">
      <c r="A6063" s="1"/>
      <c r="C6063" s="539"/>
    </row>
    <row r="6064" spans="1:3" ht="15">
      <c r="A6064" s="1"/>
      <c r="C6064" s="539"/>
    </row>
    <row r="6065" spans="1:3" ht="15">
      <c r="A6065" s="1"/>
      <c r="C6065" s="539"/>
    </row>
    <row r="6066" spans="1:3" ht="15">
      <c r="A6066" s="1"/>
      <c r="C6066" s="539"/>
    </row>
    <row r="6067" spans="1:3" ht="15">
      <c r="A6067" s="1"/>
      <c r="C6067" s="539"/>
    </row>
    <row r="6068" spans="1:3" ht="15">
      <c r="A6068" s="1"/>
      <c r="C6068" s="539"/>
    </row>
    <row r="6069" spans="1:3" ht="15">
      <c r="A6069" s="1"/>
      <c r="C6069" s="539"/>
    </row>
    <row r="6070" spans="1:3" ht="15">
      <c r="A6070" s="1"/>
      <c r="C6070" s="539"/>
    </row>
    <row r="6071" spans="1:3" ht="15">
      <c r="A6071" s="1"/>
      <c r="C6071" s="539"/>
    </row>
    <row r="6072" spans="1:3" ht="15">
      <c r="A6072" s="1"/>
      <c r="C6072" s="539"/>
    </row>
    <row r="6073" spans="1:3" ht="15">
      <c r="A6073" s="1"/>
      <c r="C6073" s="539"/>
    </row>
    <row r="6074" spans="1:3" ht="15">
      <c r="A6074" s="1"/>
      <c r="C6074" s="539"/>
    </row>
    <row r="6075" spans="1:3" ht="15">
      <c r="A6075" s="1"/>
      <c r="C6075" s="539"/>
    </row>
    <row r="6076" spans="1:3" ht="15">
      <c r="A6076" s="1"/>
      <c r="C6076" s="539"/>
    </row>
    <row r="6077" spans="1:3" ht="15">
      <c r="A6077" s="1"/>
      <c r="C6077" s="539"/>
    </row>
    <row r="6078" spans="1:3" ht="15">
      <c r="A6078" s="1"/>
      <c r="C6078" s="539"/>
    </row>
    <row r="6079" spans="1:3" ht="15">
      <c r="A6079" s="1"/>
      <c r="C6079" s="539"/>
    </row>
    <row r="6080" spans="1:3" ht="15">
      <c r="A6080" s="1"/>
      <c r="C6080" s="539"/>
    </row>
    <row r="6081" spans="1:3" ht="15">
      <c r="A6081" s="1"/>
      <c r="C6081" s="539"/>
    </row>
    <row r="6082" spans="1:3" ht="15">
      <c r="A6082" s="1"/>
      <c r="C6082" s="539"/>
    </row>
    <row r="6083" spans="1:3" ht="15">
      <c r="A6083" s="1"/>
      <c r="C6083" s="539"/>
    </row>
    <row r="6084" spans="1:3" ht="15">
      <c r="A6084" s="1"/>
      <c r="C6084" s="539"/>
    </row>
    <row r="6085" spans="1:3" ht="15">
      <c r="A6085" s="1"/>
      <c r="C6085" s="539"/>
    </row>
    <row r="6086" spans="1:3" ht="15">
      <c r="A6086" s="1"/>
      <c r="C6086" s="539"/>
    </row>
    <row r="6087" spans="1:3" ht="15">
      <c r="A6087" s="1"/>
      <c r="C6087" s="539"/>
    </row>
    <row r="6088" spans="1:3" ht="15">
      <c r="A6088" s="1"/>
      <c r="C6088" s="539"/>
    </row>
    <row r="6089" spans="1:3" ht="15">
      <c r="A6089" s="1"/>
      <c r="C6089" s="539"/>
    </row>
    <row r="6090" spans="1:3" ht="15">
      <c r="A6090" s="1"/>
      <c r="C6090" s="539"/>
    </row>
    <row r="6091" spans="1:3" ht="15">
      <c r="A6091" s="1"/>
      <c r="C6091" s="539"/>
    </row>
    <row r="6092" spans="1:3" ht="15">
      <c r="A6092" s="1"/>
      <c r="C6092" s="539"/>
    </row>
    <row r="6093" spans="1:3" ht="15">
      <c r="A6093" s="1"/>
      <c r="C6093" s="539"/>
    </row>
    <row r="6094" spans="1:3" ht="15">
      <c r="A6094" s="1"/>
      <c r="C6094" s="539"/>
    </row>
    <row r="6095" spans="1:3" ht="15">
      <c r="A6095" s="1"/>
      <c r="C6095" s="539"/>
    </row>
    <row r="6096" spans="1:3" ht="15">
      <c r="A6096" s="1"/>
      <c r="C6096" s="539"/>
    </row>
    <row r="6097" spans="1:3" ht="15">
      <c r="A6097" s="1"/>
      <c r="C6097" s="539"/>
    </row>
    <row r="6098" spans="1:3" ht="15">
      <c r="A6098" s="1"/>
      <c r="C6098" s="539"/>
    </row>
    <row r="6099" spans="1:3" ht="15">
      <c r="A6099" s="1"/>
      <c r="C6099" s="539"/>
    </row>
    <row r="6100" spans="1:3" ht="15">
      <c r="A6100" s="1"/>
      <c r="C6100" s="539"/>
    </row>
    <row r="6101" spans="1:3" ht="15">
      <c r="A6101" s="1"/>
      <c r="C6101" s="539"/>
    </row>
    <row r="6102" spans="1:3" ht="15">
      <c r="A6102" s="1"/>
      <c r="C6102" s="539"/>
    </row>
    <row r="6103" spans="1:3" ht="15">
      <c r="A6103" s="1"/>
      <c r="C6103" s="539"/>
    </row>
    <row r="6104" spans="1:3" ht="15">
      <c r="A6104" s="1"/>
      <c r="C6104" s="539"/>
    </row>
    <row r="6105" spans="1:3" ht="15">
      <c r="A6105" s="1"/>
      <c r="C6105" s="539"/>
    </row>
    <row r="6106" spans="1:3" ht="15">
      <c r="A6106" s="1"/>
      <c r="C6106" s="539"/>
    </row>
    <row r="6107" spans="1:3" ht="15">
      <c r="A6107" s="1"/>
      <c r="C6107" s="539"/>
    </row>
    <row r="6108" spans="1:3" ht="15">
      <c r="A6108" s="1"/>
      <c r="C6108" s="539"/>
    </row>
    <row r="6109" spans="1:3" ht="15">
      <c r="A6109" s="1"/>
      <c r="C6109" s="539"/>
    </row>
    <row r="6110" spans="1:3" ht="15">
      <c r="A6110" s="1"/>
      <c r="C6110" s="539"/>
    </row>
    <row r="6111" spans="1:3" ht="15">
      <c r="A6111" s="1"/>
      <c r="C6111" s="539"/>
    </row>
    <row r="6112" spans="1:3" ht="15">
      <c r="A6112" s="1"/>
      <c r="C6112" s="539"/>
    </row>
    <row r="6113" spans="1:3" ht="15">
      <c r="A6113" s="1"/>
      <c r="C6113" s="539"/>
    </row>
    <row r="6114" spans="1:3" ht="15">
      <c r="A6114" s="1"/>
      <c r="C6114" s="539"/>
    </row>
    <row r="6115" spans="1:3" ht="15">
      <c r="A6115" s="1"/>
      <c r="C6115" s="539"/>
    </row>
    <row r="6116" spans="1:3" ht="15">
      <c r="A6116" s="1"/>
      <c r="C6116" s="539"/>
    </row>
    <row r="6117" spans="1:3" ht="15">
      <c r="A6117" s="1"/>
      <c r="C6117" s="539"/>
    </row>
    <row r="6118" spans="1:3" ht="15">
      <c r="A6118" s="1"/>
      <c r="C6118" s="539"/>
    </row>
    <row r="6119" spans="1:3" ht="15">
      <c r="A6119" s="1"/>
      <c r="C6119" s="539"/>
    </row>
    <row r="6120" spans="1:3" ht="15">
      <c r="A6120" s="1"/>
      <c r="C6120" s="539"/>
    </row>
    <row r="6121" spans="1:3" ht="15">
      <c r="A6121" s="1"/>
      <c r="C6121" s="539"/>
    </row>
    <row r="6122" spans="1:3" ht="15">
      <c r="A6122" s="1"/>
      <c r="C6122" s="539"/>
    </row>
    <row r="6123" spans="1:3" ht="15">
      <c r="A6123" s="1"/>
      <c r="C6123" s="539"/>
    </row>
    <row r="6124" spans="1:3" ht="15">
      <c r="A6124" s="1"/>
      <c r="C6124" s="539"/>
    </row>
    <row r="6125" spans="1:3" ht="15">
      <c r="A6125" s="1"/>
      <c r="C6125" s="539"/>
    </row>
    <row r="6126" spans="1:3" ht="15">
      <c r="A6126" s="1"/>
      <c r="C6126" s="539"/>
    </row>
    <row r="6127" spans="1:3" ht="15">
      <c r="A6127" s="1"/>
      <c r="C6127" s="539"/>
    </row>
    <row r="6128" spans="1:3" ht="15">
      <c r="A6128" s="1"/>
      <c r="C6128" s="539"/>
    </row>
    <row r="6129" spans="1:3" ht="15">
      <c r="A6129" s="1"/>
      <c r="C6129" s="539"/>
    </row>
    <row r="6130" spans="1:3" ht="15">
      <c r="A6130" s="1"/>
      <c r="C6130" s="539"/>
    </row>
    <row r="6131" spans="1:3" ht="15">
      <c r="A6131" s="1"/>
      <c r="C6131" s="539"/>
    </row>
    <row r="6132" spans="1:3" ht="15">
      <c r="A6132" s="1"/>
      <c r="C6132" s="539"/>
    </row>
    <row r="6133" spans="1:3" ht="15">
      <c r="A6133" s="1"/>
      <c r="C6133" s="539"/>
    </row>
    <row r="6134" spans="1:3" ht="15">
      <c r="A6134" s="1"/>
      <c r="C6134" s="539"/>
    </row>
    <row r="6135" spans="1:3" ht="15">
      <c r="A6135" s="1"/>
      <c r="C6135" s="539"/>
    </row>
    <row r="6136" spans="1:3" ht="15">
      <c r="A6136" s="1"/>
      <c r="C6136" s="539"/>
    </row>
    <row r="6137" spans="1:3" ht="15">
      <c r="A6137" s="1"/>
      <c r="C6137" s="539"/>
    </row>
    <row r="6138" spans="1:3" ht="15">
      <c r="A6138" s="1"/>
      <c r="C6138" s="539"/>
    </row>
    <row r="6139" spans="1:3" ht="15">
      <c r="A6139" s="1"/>
      <c r="C6139" s="539"/>
    </row>
    <row r="6140" spans="1:3" ht="15">
      <c r="A6140" s="1"/>
      <c r="C6140" s="539"/>
    </row>
    <row r="6141" spans="1:3" ht="15">
      <c r="A6141" s="1"/>
      <c r="C6141" s="539"/>
    </row>
    <row r="6142" spans="1:3" ht="15">
      <c r="A6142" s="1"/>
      <c r="C6142" s="539"/>
    </row>
    <row r="6143" spans="1:3" ht="15">
      <c r="A6143" s="1"/>
      <c r="C6143" s="539"/>
    </row>
    <row r="6144" spans="1:3" ht="15">
      <c r="A6144" s="1"/>
      <c r="C6144" s="539"/>
    </row>
    <row r="6145" spans="1:3" ht="15">
      <c r="A6145" s="1"/>
      <c r="C6145" s="539"/>
    </row>
    <row r="6146" spans="1:3" ht="15">
      <c r="A6146" s="1"/>
      <c r="C6146" s="539"/>
    </row>
    <row r="6147" spans="1:3" ht="15">
      <c r="A6147" s="1"/>
      <c r="C6147" s="539"/>
    </row>
    <row r="6148" spans="1:3" ht="15">
      <c r="A6148" s="1"/>
      <c r="C6148" s="539"/>
    </row>
    <row r="6149" spans="1:3" ht="15">
      <c r="A6149" s="1"/>
      <c r="C6149" s="539"/>
    </row>
    <row r="6150" spans="1:3" ht="15">
      <c r="A6150" s="1"/>
      <c r="C6150" s="539"/>
    </row>
    <row r="6151" spans="1:3" ht="15">
      <c r="A6151" s="1"/>
      <c r="C6151" s="539"/>
    </row>
    <row r="6152" spans="1:3" ht="15">
      <c r="A6152" s="1"/>
      <c r="C6152" s="539"/>
    </row>
    <row r="6153" spans="1:3" ht="15">
      <c r="A6153" s="1"/>
      <c r="C6153" s="539"/>
    </row>
    <row r="6154" spans="1:3" ht="15">
      <c r="A6154" s="1"/>
      <c r="C6154" s="539"/>
    </row>
    <row r="6155" spans="1:3" ht="15">
      <c r="A6155" s="1"/>
      <c r="C6155" s="539"/>
    </row>
    <row r="6156" spans="1:3" ht="15">
      <c r="A6156" s="1"/>
      <c r="C6156" s="539"/>
    </row>
    <row r="6157" spans="1:3" ht="15">
      <c r="A6157" s="1"/>
      <c r="C6157" s="539"/>
    </row>
    <row r="6158" spans="1:3" ht="15">
      <c r="A6158" s="1"/>
      <c r="C6158" s="539"/>
    </row>
    <row r="6159" spans="1:3" ht="15">
      <c r="A6159" s="1"/>
      <c r="C6159" s="539"/>
    </row>
    <row r="6160" spans="1:3" ht="15">
      <c r="A6160" s="1"/>
      <c r="C6160" s="539"/>
    </row>
    <row r="6161" spans="1:3" ht="15">
      <c r="A6161" s="1"/>
      <c r="C6161" s="539"/>
    </row>
    <row r="6162" spans="1:3" ht="15">
      <c r="A6162" s="1"/>
      <c r="C6162" s="539"/>
    </row>
    <row r="6163" spans="1:3" ht="15">
      <c r="A6163" s="1"/>
      <c r="C6163" s="539"/>
    </row>
    <row r="6164" spans="1:3" ht="15">
      <c r="A6164" s="1"/>
      <c r="C6164" s="539"/>
    </row>
    <row r="6165" spans="1:3" ht="15">
      <c r="A6165" s="1"/>
      <c r="C6165" s="539"/>
    </row>
    <row r="6166" spans="1:3" ht="15">
      <c r="A6166" s="1"/>
      <c r="C6166" s="539"/>
    </row>
    <row r="6167" spans="1:3" ht="15">
      <c r="A6167" s="1"/>
      <c r="C6167" s="539"/>
    </row>
    <row r="6168" spans="1:3" ht="15">
      <c r="A6168" s="1"/>
      <c r="C6168" s="539"/>
    </row>
    <row r="6169" spans="1:3" ht="15">
      <c r="A6169" s="1"/>
      <c r="C6169" s="539"/>
    </row>
    <row r="6170" spans="1:3" ht="15">
      <c r="A6170" s="1"/>
      <c r="C6170" s="539"/>
    </row>
    <row r="6171" spans="1:3" ht="15">
      <c r="A6171" s="1"/>
      <c r="C6171" s="539"/>
    </row>
    <row r="6172" spans="1:3" ht="15">
      <c r="A6172" s="1"/>
      <c r="C6172" s="539"/>
    </row>
    <row r="6173" spans="1:3" ht="15">
      <c r="A6173" s="1"/>
      <c r="C6173" s="539"/>
    </row>
    <row r="6174" spans="1:3" ht="15">
      <c r="A6174" s="1"/>
      <c r="C6174" s="539"/>
    </row>
    <row r="6175" spans="1:3" ht="15">
      <c r="A6175" s="1"/>
      <c r="C6175" s="539"/>
    </row>
    <row r="6176" spans="1:3" ht="15">
      <c r="A6176" s="1"/>
      <c r="C6176" s="539"/>
    </row>
    <row r="6177" spans="1:3" ht="15">
      <c r="A6177" s="1"/>
      <c r="C6177" s="539"/>
    </row>
    <row r="6178" spans="1:3" ht="15">
      <c r="A6178" s="1"/>
      <c r="C6178" s="539"/>
    </row>
    <row r="6179" spans="1:3" ht="15">
      <c r="A6179" s="1"/>
      <c r="C6179" s="539"/>
    </row>
    <row r="6180" spans="1:3" ht="15">
      <c r="A6180" s="1"/>
      <c r="C6180" s="539"/>
    </row>
    <row r="6181" spans="1:3" ht="15">
      <c r="A6181" s="1"/>
      <c r="C6181" s="539"/>
    </row>
    <row r="6182" spans="1:3" ht="15">
      <c r="A6182" s="1"/>
      <c r="C6182" s="539"/>
    </row>
    <row r="6183" spans="1:3" ht="15">
      <c r="A6183" s="1"/>
      <c r="C6183" s="539"/>
    </row>
    <row r="6184" spans="1:3" ht="15">
      <c r="A6184" s="1"/>
      <c r="C6184" s="539"/>
    </row>
    <row r="6185" spans="1:3" ht="15">
      <c r="A6185" s="1"/>
      <c r="C6185" s="539"/>
    </row>
    <row r="6186" spans="1:3" ht="15">
      <c r="A6186" s="1"/>
      <c r="C6186" s="539"/>
    </row>
    <row r="6187" spans="1:3" ht="15">
      <c r="A6187" s="1"/>
      <c r="C6187" s="539"/>
    </row>
    <row r="6188" spans="1:3" ht="15">
      <c r="A6188" s="1"/>
      <c r="C6188" s="539"/>
    </row>
    <row r="6189" spans="1:3" ht="15">
      <c r="A6189" s="1"/>
      <c r="C6189" s="539"/>
    </row>
    <row r="6190" spans="1:3" ht="15">
      <c r="A6190" s="1"/>
      <c r="C6190" s="539"/>
    </row>
    <row r="6191" spans="1:3" ht="15">
      <c r="A6191" s="1"/>
      <c r="C6191" s="539"/>
    </row>
    <row r="6192" spans="1:3" ht="15">
      <c r="A6192" s="1"/>
      <c r="C6192" s="539"/>
    </row>
    <row r="6193" spans="1:3" ht="15">
      <c r="A6193" s="1"/>
      <c r="C6193" s="539"/>
    </row>
    <row r="6194" spans="1:3" ht="15">
      <c r="A6194" s="1"/>
      <c r="C6194" s="539"/>
    </row>
    <row r="6195" spans="1:3" ht="15">
      <c r="A6195" s="1"/>
      <c r="C6195" s="539"/>
    </row>
    <row r="6196" spans="1:3" ht="15">
      <c r="A6196" s="1"/>
      <c r="C6196" s="539"/>
    </row>
    <row r="6197" spans="1:3" ht="15">
      <c r="A6197" s="1"/>
      <c r="C6197" s="539"/>
    </row>
    <row r="6198" spans="1:3" ht="15">
      <c r="A6198" s="1"/>
      <c r="C6198" s="539"/>
    </row>
    <row r="6199" spans="1:3" ht="15">
      <c r="A6199" s="1"/>
      <c r="C6199" s="539"/>
    </row>
    <row r="6200" spans="1:3" ht="15">
      <c r="A6200" s="1"/>
      <c r="C6200" s="539"/>
    </row>
    <row r="6201" spans="1:3" ht="15">
      <c r="A6201" s="1"/>
      <c r="C6201" s="539"/>
    </row>
    <row r="6202" spans="1:3" ht="15">
      <c r="A6202" s="1"/>
      <c r="C6202" s="539"/>
    </row>
    <row r="6203" spans="1:3" ht="15">
      <c r="A6203" s="1"/>
      <c r="C6203" s="539"/>
    </row>
    <row r="6204" spans="1:3" ht="15">
      <c r="A6204" s="1"/>
      <c r="C6204" s="539"/>
    </row>
    <row r="6205" spans="1:3" ht="15">
      <c r="A6205" s="1"/>
      <c r="C6205" s="539"/>
    </row>
    <row r="6206" spans="1:3" ht="15">
      <c r="A6206" s="1"/>
      <c r="C6206" s="539"/>
    </row>
    <row r="6207" spans="1:3" ht="15">
      <c r="A6207" s="1"/>
      <c r="C6207" s="539"/>
    </row>
    <row r="6208" spans="1:3" ht="15">
      <c r="A6208" s="1"/>
      <c r="C6208" s="539"/>
    </row>
    <row r="6209" spans="1:3" ht="15">
      <c r="A6209" s="1"/>
      <c r="C6209" s="539"/>
    </row>
    <row r="6210" spans="1:3" ht="15">
      <c r="A6210" s="1"/>
      <c r="C6210" s="539"/>
    </row>
    <row r="6211" spans="1:3" ht="15">
      <c r="A6211" s="1"/>
      <c r="C6211" s="539"/>
    </row>
    <row r="6212" spans="1:3" ht="15">
      <c r="A6212" s="1"/>
      <c r="C6212" s="539"/>
    </row>
    <row r="6213" spans="1:3" ht="15">
      <c r="A6213" s="1"/>
      <c r="C6213" s="539"/>
    </row>
    <row r="6214" spans="1:3" ht="15">
      <c r="A6214" s="1"/>
      <c r="C6214" s="539"/>
    </row>
    <row r="6215" spans="1:3" ht="15">
      <c r="A6215" s="1"/>
      <c r="C6215" s="539"/>
    </row>
    <row r="6216" spans="1:3" ht="15">
      <c r="A6216" s="1"/>
      <c r="C6216" s="539"/>
    </row>
    <row r="6217" spans="1:3" ht="15">
      <c r="A6217" s="1"/>
      <c r="C6217" s="539"/>
    </row>
    <row r="6218" spans="1:3" ht="15">
      <c r="A6218" s="1"/>
      <c r="C6218" s="539"/>
    </row>
    <row r="6219" spans="1:3" ht="15">
      <c r="A6219" s="1"/>
      <c r="C6219" s="539"/>
    </row>
    <row r="6220" spans="1:3" ht="15">
      <c r="A6220" s="1"/>
      <c r="C6220" s="539"/>
    </row>
    <row r="6221" spans="1:3" ht="15">
      <c r="A6221" s="1"/>
      <c r="C6221" s="539"/>
    </row>
    <row r="6222" spans="1:3" ht="15">
      <c r="A6222" s="1"/>
      <c r="C6222" s="539"/>
    </row>
    <row r="6223" spans="1:3" ht="15">
      <c r="A6223" s="1"/>
      <c r="C6223" s="539"/>
    </row>
    <row r="6224" spans="1:3" ht="15">
      <c r="A6224" s="1"/>
      <c r="C6224" s="539"/>
    </row>
    <row r="6225" spans="1:3" ht="15">
      <c r="A6225" s="1"/>
      <c r="C6225" s="539"/>
    </row>
    <row r="6226" spans="1:3" ht="15">
      <c r="A6226" s="1"/>
      <c r="C6226" s="539"/>
    </row>
    <row r="6227" spans="1:3" ht="15">
      <c r="A6227" s="1"/>
      <c r="C6227" s="539"/>
    </row>
    <row r="6228" spans="1:3" ht="15">
      <c r="A6228" s="1"/>
      <c r="C6228" s="539"/>
    </row>
    <row r="6229" spans="1:3" ht="15">
      <c r="A6229" s="1"/>
      <c r="C6229" s="539"/>
    </row>
    <row r="6230" spans="1:3" ht="15">
      <c r="A6230" s="1"/>
      <c r="C6230" s="539"/>
    </row>
    <row r="6231" spans="1:3" ht="15">
      <c r="A6231" s="1"/>
      <c r="C6231" s="539"/>
    </row>
    <row r="6232" spans="1:3" ht="15">
      <c r="A6232" s="1"/>
      <c r="C6232" s="539"/>
    </row>
    <row r="6233" spans="1:3" ht="15">
      <c r="A6233" s="1"/>
      <c r="C6233" s="539"/>
    </row>
    <row r="6234" spans="1:3" ht="15">
      <c r="A6234" s="1"/>
      <c r="C6234" s="539"/>
    </row>
    <row r="6235" spans="1:3" ht="15">
      <c r="A6235" s="1"/>
      <c r="C6235" s="539"/>
    </row>
    <row r="6236" spans="1:3" ht="15">
      <c r="A6236" s="1"/>
      <c r="C6236" s="539"/>
    </row>
    <row r="6237" spans="1:3" ht="15">
      <c r="A6237" s="1"/>
      <c r="C6237" s="539"/>
    </row>
    <row r="6238" spans="1:3" ht="15">
      <c r="A6238" s="1"/>
      <c r="C6238" s="539"/>
    </row>
    <row r="6239" spans="1:3" ht="15">
      <c r="A6239" s="1"/>
      <c r="C6239" s="539"/>
    </row>
    <row r="6240" spans="1:3" ht="15">
      <c r="A6240" s="1"/>
      <c r="C6240" s="539"/>
    </row>
    <row r="6241" spans="1:3" ht="15">
      <c r="A6241" s="1"/>
      <c r="C6241" s="539"/>
    </row>
    <row r="6242" spans="1:3" ht="15">
      <c r="A6242" s="1"/>
      <c r="C6242" s="539"/>
    </row>
    <row r="6243" spans="1:3" ht="15">
      <c r="A6243" s="1"/>
      <c r="C6243" s="539"/>
    </row>
    <row r="6244" spans="1:3" ht="15">
      <c r="A6244" s="1"/>
      <c r="C6244" s="539"/>
    </row>
    <row r="6245" spans="1:3" ht="15">
      <c r="A6245" s="1"/>
      <c r="C6245" s="539"/>
    </row>
    <row r="6246" spans="1:3" ht="15">
      <c r="A6246" s="1"/>
      <c r="C6246" s="539"/>
    </row>
    <row r="6247" spans="1:3" ht="15">
      <c r="A6247" s="1"/>
      <c r="C6247" s="539"/>
    </row>
    <row r="6248" spans="1:3" ht="15">
      <c r="A6248" s="1"/>
      <c r="C6248" s="539"/>
    </row>
    <row r="6249" spans="1:3" ht="15">
      <c r="A6249" s="1"/>
      <c r="C6249" s="539"/>
    </row>
    <row r="6250" spans="1:3" ht="15">
      <c r="A6250" s="1"/>
      <c r="C6250" s="539"/>
    </row>
    <row r="6251" spans="1:3" ht="15">
      <c r="A6251" s="1"/>
      <c r="C6251" s="539"/>
    </row>
    <row r="6252" spans="1:3" ht="15">
      <c r="A6252" s="1"/>
      <c r="C6252" s="539"/>
    </row>
    <row r="6253" spans="1:3" ht="15">
      <c r="A6253" s="1"/>
      <c r="C6253" s="539"/>
    </row>
    <row r="6254" spans="1:3" ht="15">
      <c r="A6254" s="1"/>
      <c r="C6254" s="539"/>
    </row>
    <row r="6255" spans="1:3" ht="15">
      <c r="A6255" s="1"/>
      <c r="C6255" s="539"/>
    </row>
    <row r="6256" spans="1:3" ht="15">
      <c r="A6256" s="1"/>
      <c r="C6256" s="539"/>
    </row>
    <row r="6257" spans="1:3" ht="15">
      <c r="A6257" s="1"/>
      <c r="C6257" s="539"/>
    </row>
    <row r="6258" spans="1:3" ht="15">
      <c r="A6258" s="1"/>
      <c r="C6258" s="539"/>
    </row>
    <row r="6259" spans="1:3" ht="15">
      <c r="A6259" s="1"/>
      <c r="C6259" s="539"/>
    </row>
    <row r="6260" spans="1:3" ht="15">
      <c r="A6260" s="1"/>
      <c r="C6260" s="539"/>
    </row>
    <row r="6261" spans="1:3" ht="15">
      <c r="A6261" s="1"/>
      <c r="C6261" s="539"/>
    </row>
    <row r="6262" spans="1:3" ht="15">
      <c r="A6262" s="1"/>
      <c r="C6262" s="539"/>
    </row>
    <row r="6263" spans="1:3" ht="15">
      <c r="A6263" s="1"/>
      <c r="C6263" s="539"/>
    </row>
    <row r="6264" spans="1:3" ht="15">
      <c r="A6264" s="1"/>
      <c r="C6264" s="539"/>
    </row>
    <row r="6265" spans="1:3" ht="15">
      <c r="A6265" s="1"/>
      <c r="C6265" s="539"/>
    </row>
    <row r="6266" spans="1:3" ht="15">
      <c r="A6266" s="1"/>
      <c r="C6266" s="539"/>
    </row>
    <row r="6267" spans="1:3" ht="15">
      <c r="A6267" s="1"/>
      <c r="C6267" s="539"/>
    </row>
    <row r="6268" spans="1:3" ht="15">
      <c r="A6268" s="1"/>
      <c r="C6268" s="539"/>
    </row>
    <row r="6269" spans="1:3" ht="15">
      <c r="A6269" s="1"/>
      <c r="C6269" s="539"/>
    </row>
    <row r="6270" spans="1:3" ht="15">
      <c r="A6270" s="1"/>
      <c r="C6270" s="539"/>
    </row>
    <row r="6271" spans="1:3" ht="15">
      <c r="A6271" s="1"/>
      <c r="C6271" s="539"/>
    </row>
    <row r="6272" spans="1:3" ht="15">
      <c r="A6272" s="1"/>
      <c r="C6272" s="539"/>
    </row>
    <row r="6273" spans="1:3" ht="15">
      <c r="A6273" s="1"/>
      <c r="C6273" s="539"/>
    </row>
    <row r="6274" spans="1:3" ht="15">
      <c r="A6274" s="1"/>
      <c r="C6274" s="539"/>
    </row>
    <row r="6275" spans="1:3" ht="15">
      <c r="A6275" s="1"/>
      <c r="C6275" s="539"/>
    </row>
    <row r="6276" spans="1:3" ht="15">
      <c r="A6276" s="1"/>
      <c r="C6276" s="539"/>
    </row>
    <row r="6277" spans="1:3" ht="15">
      <c r="A6277" s="1"/>
      <c r="C6277" s="539"/>
    </row>
    <row r="6278" spans="1:3" ht="15">
      <c r="A6278" s="1"/>
      <c r="C6278" s="539"/>
    </row>
    <row r="6279" spans="1:3" ht="15">
      <c r="A6279" s="1"/>
      <c r="C6279" s="539"/>
    </row>
    <row r="6280" spans="1:3" ht="15">
      <c r="A6280" s="1"/>
      <c r="C6280" s="539"/>
    </row>
    <row r="6281" spans="1:3" ht="15">
      <c r="A6281" s="1"/>
      <c r="C6281" s="539"/>
    </row>
    <row r="6282" spans="1:3" ht="15">
      <c r="A6282" s="1"/>
      <c r="C6282" s="539"/>
    </row>
    <row r="6283" spans="1:3" ht="15">
      <c r="A6283" s="1"/>
      <c r="C6283" s="539"/>
    </row>
    <row r="6284" spans="1:3" ht="15">
      <c r="A6284" s="1"/>
      <c r="C6284" s="539"/>
    </row>
    <row r="6285" spans="1:3" ht="15">
      <c r="A6285" s="1"/>
      <c r="C6285" s="539"/>
    </row>
    <row r="6286" spans="1:3" ht="15">
      <c r="A6286" s="1"/>
      <c r="C6286" s="539"/>
    </row>
    <row r="6287" spans="1:3" ht="15">
      <c r="A6287" s="1"/>
      <c r="C6287" s="539"/>
    </row>
    <row r="6288" spans="1:3" ht="15">
      <c r="A6288" s="1"/>
      <c r="C6288" s="539"/>
    </row>
    <row r="6289" spans="1:3" ht="15">
      <c r="A6289" s="1"/>
      <c r="C6289" s="539"/>
    </row>
    <row r="6290" spans="1:3" ht="15">
      <c r="A6290" s="1"/>
      <c r="C6290" s="539"/>
    </row>
    <row r="6291" spans="1:3" ht="15">
      <c r="A6291" s="1"/>
      <c r="C6291" s="539"/>
    </row>
    <row r="6292" spans="1:3" ht="15">
      <c r="A6292" s="1"/>
      <c r="C6292" s="539"/>
    </row>
    <row r="6293" spans="1:3" ht="15">
      <c r="A6293" s="1"/>
      <c r="C6293" s="539"/>
    </row>
    <row r="6294" spans="1:3" ht="15">
      <c r="A6294" s="1"/>
      <c r="C6294" s="539"/>
    </row>
    <row r="6295" spans="1:3" ht="15">
      <c r="A6295" s="1"/>
      <c r="C6295" s="539"/>
    </row>
    <row r="6296" spans="1:3" ht="15">
      <c r="A6296" s="1"/>
      <c r="C6296" s="539"/>
    </row>
    <row r="6297" spans="1:3" ht="15">
      <c r="A6297" s="1"/>
      <c r="C6297" s="539"/>
    </row>
    <row r="6298" spans="1:3" ht="15">
      <c r="A6298" s="1"/>
      <c r="C6298" s="539"/>
    </row>
    <row r="6299" spans="1:3" ht="15">
      <c r="A6299" s="1"/>
      <c r="C6299" s="539"/>
    </row>
    <row r="6300" spans="1:3" ht="15">
      <c r="A6300" s="1"/>
      <c r="C6300" s="539"/>
    </row>
    <row r="6301" spans="1:3" ht="15">
      <c r="A6301" s="1"/>
      <c r="C6301" s="539"/>
    </row>
    <row r="6302" spans="1:3" ht="15">
      <c r="A6302" s="1"/>
      <c r="C6302" s="539"/>
    </row>
    <row r="6303" spans="1:3" ht="15">
      <c r="A6303" s="1"/>
      <c r="C6303" s="539"/>
    </row>
    <row r="6304" spans="1:3" ht="15">
      <c r="A6304" s="1"/>
      <c r="C6304" s="539"/>
    </row>
    <row r="6305" spans="1:3" ht="15">
      <c r="A6305" s="1"/>
      <c r="C6305" s="539"/>
    </row>
    <row r="6306" spans="1:3" ht="15">
      <c r="A6306" s="1"/>
      <c r="C6306" s="539"/>
    </row>
    <row r="6307" spans="1:3" ht="15">
      <c r="A6307" s="1"/>
      <c r="C6307" s="539"/>
    </row>
    <row r="6308" spans="1:3" ht="15">
      <c r="A6308" s="1"/>
      <c r="C6308" s="539"/>
    </row>
    <row r="6309" spans="1:3" ht="15">
      <c r="A6309" s="1"/>
      <c r="C6309" s="539"/>
    </row>
    <row r="6310" spans="1:3" ht="15">
      <c r="A6310" s="1"/>
      <c r="C6310" s="539"/>
    </row>
    <row r="6311" spans="1:3" ht="15">
      <c r="A6311" s="1"/>
      <c r="C6311" s="539"/>
    </row>
    <row r="6312" spans="1:3" ht="15">
      <c r="A6312" s="1"/>
      <c r="C6312" s="539"/>
    </row>
    <row r="6313" spans="1:3" ht="15">
      <c r="A6313" s="1"/>
      <c r="C6313" s="539"/>
    </row>
    <row r="6314" spans="1:3" ht="15">
      <c r="A6314" s="1"/>
      <c r="C6314" s="539"/>
    </row>
    <row r="6315" spans="1:3" ht="15">
      <c r="A6315" s="1"/>
      <c r="C6315" s="539"/>
    </row>
    <row r="6316" spans="1:3" ht="15">
      <c r="A6316" s="1"/>
      <c r="C6316" s="539"/>
    </row>
    <row r="6317" spans="1:3" ht="15">
      <c r="A6317" s="1"/>
      <c r="C6317" s="539"/>
    </row>
    <row r="6318" spans="1:3" ht="15">
      <c r="A6318" s="1"/>
      <c r="C6318" s="539"/>
    </row>
    <row r="6319" spans="1:3" ht="15">
      <c r="A6319" s="1"/>
      <c r="C6319" s="539"/>
    </row>
    <row r="6320" spans="1:3" ht="15">
      <c r="A6320" s="1"/>
      <c r="C6320" s="539"/>
    </row>
    <row r="6321" spans="1:3" ht="15">
      <c r="A6321" s="1"/>
      <c r="C6321" s="539"/>
    </row>
    <row r="6322" spans="1:3" ht="15">
      <c r="A6322" s="1"/>
      <c r="C6322" s="539"/>
    </row>
    <row r="6323" spans="1:3" ht="15">
      <c r="A6323" s="1"/>
      <c r="C6323" s="539"/>
    </row>
    <row r="6324" spans="1:3" ht="15">
      <c r="A6324" s="1"/>
      <c r="C6324" s="539"/>
    </row>
    <row r="6325" spans="1:3" ht="15">
      <c r="A6325" s="1"/>
      <c r="C6325" s="539"/>
    </row>
    <row r="6326" spans="1:3" ht="15">
      <c r="A6326" s="1"/>
      <c r="C6326" s="539"/>
    </row>
    <row r="6327" spans="1:3" ht="15">
      <c r="A6327" s="1"/>
      <c r="C6327" s="539"/>
    </row>
    <row r="6328" spans="1:3" ht="15">
      <c r="A6328" s="1"/>
      <c r="C6328" s="539"/>
    </row>
    <row r="6329" spans="1:3" ht="15">
      <c r="A6329" s="1"/>
      <c r="C6329" s="539"/>
    </row>
    <row r="6330" spans="1:3" ht="15">
      <c r="A6330" s="1"/>
      <c r="C6330" s="539"/>
    </row>
    <row r="6331" spans="1:3" ht="15">
      <c r="A6331" s="1"/>
      <c r="C6331" s="539"/>
    </row>
    <row r="6332" spans="1:3" ht="15">
      <c r="A6332" s="1"/>
      <c r="C6332" s="539"/>
    </row>
    <row r="6333" spans="1:3" ht="15">
      <c r="A6333" s="1"/>
      <c r="C6333" s="539"/>
    </row>
    <row r="6334" spans="1:3" ht="15">
      <c r="A6334" s="1"/>
      <c r="C6334" s="539"/>
    </row>
    <row r="6335" spans="1:3" ht="15">
      <c r="A6335" s="1"/>
      <c r="C6335" s="539"/>
    </row>
    <row r="6336" spans="1:3" ht="15">
      <c r="A6336" s="1"/>
      <c r="C6336" s="539"/>
    </row>
    <row r="6337" spans="1:3" ht="15">
      <c r="A6337" s="1"/>
      <c r="C6337" s="539"/>
    </row>
    <row r="6338" spans="1:3" ht="15">
      <c r="A6338" s="1"/>
      <c r="C6338" s="539"/>
    </row>
    <row r="6339" spans="1:3" ht="15">
      <c r="A6339" s="1"/>
      <c r="C6339" s="539"/>
    </row>
    <row r="6340" spans="1:3" ht="15">
      <c r="A6340" s="1"/>
      <c r="C6340" s="539"/>
    </row>
    <row r="6341" spans="1:3" ht="15">
      <c r="A6341" s="1"/>
      <c r="C6341" s="539"/>
    </row>
    <row r="6342" spans="1:3" ht="15">
      <c r="A6342" s="1"/>
      <c r="C6342" s="539"/>
    </row>
    <row r="6343" spans="1:3" ht="15">
      <c r="A6343" s="1"/>
      <c r="C6343" s="539"/>
    </row>
    <row r="6344" spans="1:3" ht="15">
      <c r="A6344" s="1"/>
      <c r="C6344" s="539"/>
    </row>
    <row r="6345" spans="1:3" ht="15">
      <c r="A6345" s="1"/>
      <c r="C6345" s="539"/>
    </row>
    <row r="6346" spans="1:3" ht="15">
      <c r="A6346" s="1"/>
      <c r="C6346" s="539"/>
    </row>
    <row r="6347" spans="1:3" ht="15">
      <c r="A6347" s="1"/>
      <c r="C6347" s="539"/>
    </row>
    <row r="6348" spans="1:3" ht="15">
      <c r="A6348" s="1"/>
      <c r="C6348" s="539"/>
    </row>
    <row r="6349" spans="1:3" ht="15">
      <c r="A6349" s="1"/>
      <c r="C6349" s="539"/>
    </row>
    <row r="6350" spans="1:3" ht="15">
      <c r="A6350" s="1"/>
      <c r="C6350" s="539"/>
    </row>
    <row r="6351" spans="1:3" ht="15">
      <c r="A6351" s="1"/>
      <c r="C6351" s="539"/>
    </row>
    <row r="6352" spans="1:3" ht="15">
      <c r="A6352" s="1"/>
      <c r="C6352" s="539"/>
    </row>
    <row r="6353" spans="1:3" ht="15">
      <c r="A6353" s="1"/>
      <c r="C6353" s="539"/>
    </row>
    <row r="6354" spans="1:3" ht="15">
      <c r="A6354" s="1"/>
      <c r="C6354" s="539"/>
    </row>
    <row r="6355" spans="1:3" ht="15">
      <c r="A6355" s="1"/>
      <c r="C6355" s="539"/>
    </row>
    <row r="6356" spans="1:3" ht="15">
      <c r="A6356" s="1"/>
      <c r="C6356" s="539"/>
    </row>
    <row r="6357" spans="1:3" ht="15">
      <c r="A6357" s="1"/>
      <c r="C6357" s="539"/>
    </row>
    <row r="6358" spans="1:3" ht="15">
      <c r="A6358" s="1"/>
      <c r="C6358" s="539"/>
    </row>
    <row r="6359" spans="1:3" ht="15">
      <c r="A6359" s="1"/>
      <c r="C6359" s="539"/>
    </row>
    <row r="6360" spans="1:3" ht="15">
      <c r="A6360" s="1"/>
      <c r="C6360" s="539"/>
    </row>
    <row r="6361" spans="1:3" ht="15">
      <c r="A6361" s="1"/>
      <c r="C6361" s="539"/>
    </row>
    <row r="6362" spans="1:3" ht="15">
      <c r="A6362" s="1"/>
      <c r="C6362" s="539"/>
    </row>
    <row r="6363" spans="1:3" ht="15">
      <c r="A6363" s="1"/>
      <c r="C6363" s="539"/>
    </row>
    <row r="6364" spans="1:3" ht="15">
      <c r="A6364" s="1"/>
      <c r="C6364" s="539"/>
    </row>
    <row r="6365" spans="1:3" ht="15">
      <c r="A6365" s="1"/>
      <c r="C6365" s="539"/>
    </row>
    <row r="6366" spans="1:3" ht="15">
      <c r="A6366" s="1"/>
      <c r="C6366" s="539"/>
    </row>
    <row r="6367" spans="1:3" ht="15">
      <c r="A6367" s="1"/>
      <c r="C6367" s="539"/>
    </row>
    <row r="6368" spans="1:3" ht="15">
      <c r="A6368" s="1"/>
      <c r="C6368" s="539"/>
    </row>
    <row r="6369" spans="1:3" ht="15">
      <c r="A6369" s="1"/>
      <c r="C6369" s="539"/>
    </row>
    <row r="6370" spans="1:3" ht="15">
      <c r="A6370" s="1"/>
      <c r="C6370" s="539"/>
    </row>
    <row r="6371" spans="1:3" ht="15">
      <c r="A6371" s="1"/>
      <c r="C6371" s="539"/>
    </row>
    <row r="6372" spans="1:3" ht="15">
      <c r="A6372" s="1"/>
      <c r="C6372" s="539"/>
    </row>
    <row r="6373" spans="1:3" ht="15">
      <c r="A6373" s="1"/>
      <c r="C6373" s="539"/>
    </row>
    <row r="6374" spans="1:3" ht="15">
      <c r="A6374" s="1"/>
      <c r="C6374" s="539"/>
    </row>
    <row r="6375" spans="1:3" ht="15">
      <c r="A6375" s="1"/>
      <c r="C6375" s="539"/>
    </row>
    <row r="6376" spans="1:3" ht="15">
      <c r="A6376" s="1"/>
      <c r="C6376" s="539"/>
    </row>
    <row r="6377" spans="1:3" ht="15">
      <c r="A6377" s="1"/>
      <c r="C6377" s="539"/>
    </row>
    <row r="6378" spans="1:3" ht="15">
      <c r="A6378" s="1"/>
      <c r="C6378" s="539"/>
    </row>
    <row r="6379" spans="1:3" ht="15">
      <c r="A6379" s="1"/>
      <c r="C6379" s="539"/>
    </row>
    <row r="6380" spans="1:3" ht="15">
      <c r="A6380" s="1"/>
      <c r="C6380" s="539"/>
    </row>
    <row r="6381" spans="1:3" ht="15">
      <c r="A6381" s="1"/>
      <c r="C6381" s="539"/>
    </row>
    <row r="6382" spans="1:3" ht="15">
      <c r="A6382" s="1"/>
      <c r="C6382" s="539"/>
    </row>
    <row r="6383" spans="1:3" ht="15">
      <c r="A6383" s="1"/>
      <c r="C6383" s="539"/>
    </row>
    <row r="6384" spans="1:3" ht="15">
      <c r="A6384" s="1"/>
      <c r="C6384" s="539"/>
    </row>
    <row r="6385" spans="1:3" ht="15">
      <c r="A6385" s="1"/>
      <c r="C6385" s="539"/>
    </row>
    <row r="6386" spans="1:3" ht="15">
      <c r="A6386" s="1"/>
      <c r="C6386" s="539"/>
    </row>
    <row r="6387" spans="1:3" ht="15">
      <c r="A6387" s="1"/>
      <c r="C6387" s="539"/>
    </row>
    <row r="6388" spans="1:3" ht="15">
      <c r="A6388" s="1"/>
      <c r="C6388" s="539"/>
    </row>
    <row r="6389" spans="1:3" ht="15">
      <c r="A6389" s="1"/>
      <c r="C6389" s="539"/>
    </row>
    <row r="6390" spans="1:3" ht="15">
      <c r="A6390" s="1"/>
      <c r="C6390" s="539"/>
    </row>
    <row r="6391" spans="1:3" ht="15">
      <c r="A6391" s="1"/>
      <c r="C6391" s="539"/>
    </row>
    <row r="6392" spans="1:3" ht="15">
      <c r="A6392" s="1"/>
      <c r="C6392" s="539"/>
    </row>
    <row r="6393" spans="1:3" ht="15">
      <c r="A6393" s="1"/>
      <c r="C6393" s="539"/>
    </row>
    <row r="6394" spans="1:3" ht="15">
      <c r="A6394" s="1"/>
      <c r="C6394" s="539"/>
    </row>
    <row r="6395" spans="1:3" ht="15">
      <c r="A6395" s="1"/>
      <c r="C6395" s="539"/>
    </row>
    <row r="6396" spans="1:3" ht="15">
      <c r="A6396" s="1"/>
      <c r="C6396" s="539"/>
    </row>
    <row r="6397" spans="1:3" ht="15">
      <c r="A6397" s="1"/>
      <c r="C6397" s="539"/>
    </row>
    <row r="6398" spans="1:3" ht="15">
      <c r="A6398" s="1"/>
      <c r="C6398" s="539"/>
    </row>
    <row r="6399" spans="1:3" ht="15">
      <c r="A6399" s="1"/>
      <c r="C6399" s="539"/>
    </row>
    <row r="6400" spans="1:3" ht="15">
      <c r="A6400" s="1"/>
      <c r="C6400" s="539"/>
    </row>
    <row r="6401" spans="1:3" ht="15">
      <c r="A6401" s="1"/>
      <c r="C6401" s="539"/>
    </row>
    <row r="6402" spans="1:3" ht="15">
      <c r="A6402" s="1"/>
      <c r="C6402" s="539"/>
    </row>
    <row r="6403" spans="1:3" ht="15">
      <c r="A6403" s="1"/>
      <c r="C6403" s="539"/>
    </row>
    <row r="6404" spans="1:3" ht="15">
      <c r="A6404" s="1"/>
      <c r="C6404" s="539"/>
    </row>
    <row r="6405" spans="1:3" ht="15">
      <c r="A6405" s="1"/>
      <c r="C6405" s="539"/>
    </row>
    <row r="6406" spans="1:3" ht="15">
      <c r="A6406" s="1"/>
      <c r="C6406" s="539"/>
    </row>
    <row r="6407" spans="1:3" ht="15">
      <c r="A6407" s="1"/>
      <c r="C6407" s="539"/>
    </row>
    <row r="6408" spans="1:3" ht="15">
      <c r="A6408" s="1"/>
      <c r="C6408" s="539"/>
    </row>
    <row r="6409" spans="1:3" ht="15">
      <c r="A6409" s="1"/>
      <c r="C6409" s="539"/>
    </row>
    <row r="6410" spans="1:3" ht="15">
      <c r="A6410" s="1"/>
      <c r="C6410" s="539"/>
    </row>
    <row r="6411" spans="1:3" ht="15">
      <c r="A6411" s="1"/>
      <c r="C6411" s="539"/>
    </row>
    <row r="6412" spans="1:3" ht="15">
      <c r="A6412" s="1"/>
      <c r="C6412" s="539"/>
    </row>
    <row r="6413" spans="1:3" ht="15">
      <c r="A6413" s="1"/>
      <c r="C6413" s="539"/>
    </row>
    <row r="6414" spans="1:3" ht="15">
      <c r="A6414" s="1"/>
      <c r="C6414" s="539"/>
    </row>
    <row r="6415" spans="1:3" ht="15">
      <c r="A6415" s="1"/>
      <c r="C6415" s="539"/>
    </row>
    <row r="6416" spans="1:3" ht="15">
      <c r="A6416" s="1"/>
      <c r="C6416" s="539"/>
    </row>
    <row r="6417" spans="1:3" ht="15">
      <c r="A6417" s="1"/>
      <c r="C6417" s="539"/>
    </row>
    <row r="6418" spans="1:3" ht="15">
      <c r="A6418" s="1"/>
      <c r="C6418" s="539"/>
    </row>
    <row r="6419" spans="1:3" ht="15">
      <c r="A6419" s="1"/>
      <c r="C6419" s="539"/>
    </row>
    <row r="6420" spans="1:3" ht="15">
      <c r="A6420" s="1"/>
      <c r="C6420" s="539"/>
    </row>
    <row r="6421" spans="1:3" ht="15">
      <c r="A6421" s="1"/>
      <c r="C6421" s="539"/>
    </row>
    <row r="6422" spans="1:3" ht="15">
      <c r="A6422" s="1"/>
      <c r="C6422" s="539"/>
    </row>
    <row r="6423" spans="1:3" ht="15">
      <c r="A6423" s="1"/>
      <c r="C6423" s="539"/>
    </row>
    <row r="6424" spans="1:3" ht="15">
      <c r="A6424" s="1"/>
      <c r="C6424" s="539"/>
    </row>
    <row r="6425" spans="1:3" ht="15">
      <c r="A6425" s="1"/>
      <c r="C6425" s="539"/>
    </row>
    <row r="6426" spans="1:3" ht="15">
      <c r="A6426" s="1"/>
      <c r="C6426" s="539"/>
    </row>
    <row r="6427" spans="1:3" ht="15">
      <c r="A6427" s="1"/>
      <c r="C6427" s="539"/>
    </row>
    <row r="6428" spans="1:3" ht="15">
      <c r="A6428" s="1"/>
      <c r="C6428" s="539"/>
    </row>
    <row r="6429" spans="1:3" ht="15">
      <c r="A6429" s="1"/>
      <c r="C6429" s="539"/>
    </row>
    <row r="6430" spans="1:3" ht="15">
      <c r="A6430" s="1"/>
      <c r="C6430" s="539"/>
    </row>
    <row r="6431" spans="1:3" ht="15">
      <c r="A6431" s="1"/>
      <c r="C6431" s="539"/>
    </row>
    <row r="6432" spans="1:3" ht="15">
      <c r="A6432" s="1"/>
      <c r="C6432" s="539"/>
    </row>
    <row r="6433" spans="1:3" ht="15">
      <c r="A6433" s="1"/>
      <c r="C6433" s="539"/>
    </row>
    <row r="6434" spans="1:3" ht="15">
      <c r="A6434" s="1"/>
      <c r="C6434" s="539"/>
    </row>
    <row r="6435" spans="1:3" ht="15">
      <c r="A6435" s="1"/>
      <c r="C6435" s="539"/>
    </row>
    <row r="6436" spans="1:3" ht="15">
      <c r="A6436" s="1"/>
      <c r="C6436" s="539"/>
    </row>
    <row r="6437" spans="1:3" ht="15">
      <c r="A6437" s="1"/>
      <c r="C6437" s="539"/>
    </row>
    <row r="6438" spans="1:3" ht="15">
      <c r="A6438" s="1"/>
      <c r="C6438" s="539"/>
    </row>
    <row r="6439" spans="1:3" ht="15">
      <c r="A6439" s="1"/>
      <c r="C6439" s="539"/>
    </row>
    <row r="6440" spans="1:3" ht="15">
      <c r="A6440" s="1"/>
      <c r="C6440" s="539"/>
    </row>
    <row r="6441" spans="1:3" ht="15">
      <c r="A6441" s="1"/>
      <c r="C6441" s="539"/>
    </row>
    <row r="6442" spans="1:3" ht="15">
      <c r="A6442" s="1"/>
      <c r="C6442" s="539"/>
    </row>
    <row r="6443" spans="1:3" ht="15">
      <c r="A6443" s="1"/>
      <c r="C6443" s="539"/>
    </row>
    <row r="6444" spans="1:3" ht="15">
      <c r="A6444" s="1"/>
      <c r="C6444" s="539"/>
    </row>
    <row r="6445" spans="1:3" ht="15">
      <c r="A6445" s="1"/>
      <c r="C6445" s="539"/>
    </row>
    <row r="6446" spans="1:3" ht="15">
      <c r="A6446" s="1"/>
      <c r="C6446" s="539"/>
    </row>
    <row r="6447" spans="1:3" ht="15">
      <c r="A6447" s="1"/>
      <c r="C6447" s="539"/>
    </row>
    <row r="6448" spans="1:3" ht="15">
      <c r="A6448" s="1"/>
      <c r="C6448" s="539"/>
    </row>
    <row r="6449" spans="1:3" ht="15">
      <c r="A6449" s="1"/>
      <c r="C6449" s="539"/>
    </row>
    <row r="6450" spans="1:3" ht="15">
      <c r="A6450" s="1"/>
      <c r="C6450" s="539"/>
    </row>
    <row r="6451" spans="1:3" ht="15">
      <c r="A6451" s="1"/>
      <c r="C6451" s="539"/>
    </row>
    <row r="6452" spans="1:3" ht="15">
      <c r="A6452" s="1"/>
      <c r="C6452" s="539"/>
    </row>
    <row r="6453" spans="1:3" ht="15">
      <c r="A6453" s="1"/>
      <c r="C6453" s="539"/>
    </row>
    <row r="6454" spans="1:3" ht="15">
      <c r="A6454" s="1"/>
      <c r="C6454" s="539"/>
    </row>
    <row r="6455" spans="1:3" ht="15">
      <c r="A6455" s="1"/>
      <c r="C6455" s="539"/>
    </row>
    <row r="6456" spans="1:3" ht="15">
      <c r="A6456" s="1"/>
      <c r="C6456" s="539"/>
    </row>
    <row r="6457" spans="1:3" ht="15">
      <c r="A6457" s="1"/>
      <c r="C6457" s="539"/>
    </row>
    <row r="6458" spans="1:3" ht="15">
      <c r="A6458" s="1"/>
      <c r="C6458" s="539"/>
    </row>
    <row r="6459" spans="1:3" ht="15">
      <c r="A6459" s="1"/>
      <c r="C6459" s="539"/>
    </row>
    <row r="6460" spans="1:3" ht="15">
      <c r="A6460" s="1"/>
      <c r="C6460" s="539"/>
    </row>
    <row r="6461" spans="1:3" ht="15">
      <c r="A6461" s="1"/>
      <c r="C6461" s="539"/>
    </row>
    <row r="6462" spans="1:3" ht="15">
      <c r="A6462" s="1"/>
      <c r="C6462" s="539"/>
    </row>
    <row r="6463" spans="1:3" ht="15">
      <c r="A6463" s="1"/>
      <c r="C6463" s="539"/>
    </row>
    <row r="6464" spans="1:3" ht="15">
      <c r="A6464" s="1"/>
      <c r="C6464" s="539"/>
    </row>
    <row r="6465" spans="1:3" ht="15">
      <c r="A6465" s="1"/>
      <c r="C6465" s="539"/>
    </row>
    <row r="6466" spans="1:3" ht="15">
      <c r="A6466" s="1"/>
      <c r="C6466" s="539"/>
    </row>
    <row r="6467" spans="1:3" ht="15">
      <c r="A6467" s="1"/>
      <c r="C6467" s="539"/>
    </row>
    <row r="6468" spans="1:3" ht="15">
      <c r="A6468" s="1"/>
      <c r="C6468" s="539"/>
    </row>
    <row r="6469" spans="1:3" ht="15">
      <c r="A6469" s="1"/>
      <c r="C6469" s="539"/>
    </row>
    <row r="6470" spans="1:3" ht="15">
      <c r="A6470" s="1"/>
      <c r="C6470" s="539"/>
    </row>
    <row r="6471" spans="1:3" ht="15">
      <c r="A6471" s="1"/>
      <c r="C6471" s="539"/>
    </row>
    <row r="6472" spans="1:3" ht="15">
      <c r="A6472" s="1"/>
      <c r="C6472" s="539"/>
    </row>
    <row r="6473" spans="1:3" ht="15">
      <c r="A6473" s="1"/>
      <c r="C6473" s="539"/>
    </row>
    <row r="6474" spans="1:3" ht="15">
      <c r="A6474" s="1"/>
      <c r="C6474" s="539"/>
    </row>
    <row r="6475" spans="1:3" ht="15">
      <c r="A6475" s="1"/>
      <c r="C6475" s="539"/>
    </row>
    <row r="6476" spans="1:3" ht="15">
      <c r="A6476" s="1"/>
      <c r="C6476" s="539"/>
    </row>
    <row r="6477" spans="1:3" ht="15">
      <c r="A6477" s="1"/>
      <c r="C6477" s="539"/>
    </row>
    <row r="6478" spans="1:3" ht="15">
      <c r="A6478" s="1"/>
      <c r="C6478" s="539"/>
    </row>
    <row r="6479" spans="1:3" ht="15">
      <c r="A6479" s="1"/>
      <c r="C6479" s="539"/>
    </row>
    <row r="6480" spans="1:3" ht="15">
      <c r="A6480" s="1"/>
      <c r="C6480" s="539"/>
    </row>
    <row r="6481" spans="1:3" ht="15">
      <c r="A6481" s="1"/>
      <c r="C6481" s="539"/>
    </row>
    <row r="6482" spans="1:3" ht="15">
      <c r="A6482" s="1"/>
      <c r="C6482" s="539"/>
    </row>
    <row r="6483" spans="1:3" ht="15">
      <c r="A6483" s="1"/>
      <c r="C6483" s="539"/>
    </row>
    <row r="6484" spans="1:3" ht="15">
      <c r="A6484" s="1"/>
      <c r="C6484" s="539"/>
    </row>
    <row r="6485" spans="1:3" ht="15">
      <c r="A6485" s="1"/>
      <c r="C6485" s="539"/>
    </row>
    <row r="6486" spans="1:3" ht="15">
      <c r="A6486" s="1"/>
      <c r="C6486" s="539"/>
    </row>
    <row r="6487" spans="1:3" ht="15">
      <c r="A6487" s="1"/>
      <c r="C6487" s="539"/>
    </row>
    <row r="6488" spans="1:3" ht="15">
      <c r="A6488" s="1"/>
      <c r="C6488" s="539"/>
    </row>
    <row r="6489" spans="1:3" ht="15">
      <c r="A6489" s="1"/>
      <c r="C6489" s="539"/>
    </row>
    <row r="6490" spans="1:3" ht="15">
      <c r="A6490" s="1"/>
      <c r="C6490" s="539"/>
    </row>
    <row r="6491" spans="1:3" ht="15">
      <c r="A6491" s="1"/>
      <c r="C6491" s="539"/>
    </row>
    <row r="6492" spans="1:3" ht="15">
      <c r="A6492" s="1"/>
      <c r="C6492" s="539"/>
    </row>
    <row r="6493" spans="1:3" ht="15">
      <c r="A6493" s="1"/>
      <c r="C6493" s="539"/>
    </row>
    <row r="6494" spans="1:3" ht="15">
      <c r="A6494" s="1"/>
      <c r="C6494" s="539"/>
    </row>
    <row r="6495" spans="1:3" ht="15">
      <c r="A6495" s="1"/>
      <c r="C6495" s="539"/>
    </row>
    <row r="6496" spans="1:3" ht="15">
      <c r="A6496" s="1"/>
      <c r="C6496" s="539"/>
    </row>
    <row r="6497" spans="1:3" ht="15">
      <c r="A6497" s="1"/>
      <c r="C6497" s="539"/>
    </row>
    <row r="6498" spans="1:3" ht="15">
      <c r="A6498" s="1"/>
      <c r="C6498" s="539"/>
    </row>
    <row r="6499" spans="1:3" ht="15">
      <c r="A6499" s="1"/>
      <c r="C6499" s="539"/>
    </row>
    <row r="6500" spans="1:3" ht="15">
      <c r="A6500" s="1"/>
      <c r="C6500" s="539"/>
    </row>
    <row r="6501" spans="1:3" ht="15">
      <c r="A6501" s="1"/>
      <c r="C6501" s="539"/>
    </row>
    <row r="6502" spans="1:3" ht="15">
      <c r="A6502" s="1"/>
      <c r="C6502" s="539"/>
    </row>
    <row r="6503" spans="1:3" ht="15">
      <c r="A6503" s="1"/>
      <c r="C6503" s="539"/>
    </row>
    <row r="6504" spans="1:3" ht="15">
      <c r="A6504" s="1"/>
      <c r="C6504" s="539"/>
    </row>
    <row r="6505" spans="1:3" ht="15">
      <c r="A6505" s="1"/>
      <c r="C6505" s="539"/>
    </row>
    <row r="6506" spans="1:3" ht="15">
      <c r="A6506" s="1"/>
      <c r="C6506" s="539"/>
    </row>
    <row r="6507" spans="1:3" ht="15">
      <c r="A6507" s="1"/>
      <c r="C6507" s="539"/>
    </row>
    <row r="6508" spans="1:3" ht="15">
      <c r="A6508" s="1"/>
      <c r="C6508" s="539"/>
    </row>
    <row r="6509" spans="1:3" ht="15">
      <c r="A6509" s="1"/>
      <c r="C6509" s="539"/>
    </row>
    <row r="6510" spans="1:3" ht="15">
      <c r="A6510" s="1"/>
      <c r="C6510" s="539"/>
    </row>
    <row r="6511" spans="1:3" ht="15">
      <c r="A6511" s="1"/>
      <c r="C6511" s="539"/>
    </row>
    <row r="6512" spans="1:3" ht="15">
      <c r="A6512" s="1"/>
      <c r="C6512" s="539"/>
    </row>
    <row r="6513" spans="1:3" ht="15">
      <c r="A6513" s="1"/>
      <c r="C6513" s="539"/>
    </row>
    <row r="6514" spans="1:3" ht="15">
      <c r="A6514" s="1"/>
      <c r="C6514" s="539"/>
    </row>
    <row r="6515" spans="1:3" ht="15">
      <c r="A6515" s="1"/>
      <c r="C6515" s="539"/>
    </row>
    <row r="6516" spans="1:3" ht="15">
      <c r="A6516" s="1"/>
      <c r="C6516" s="539"/>
    </row>
    <row r="6517" spans="1:3" ht="15">
      <c r="A6517" s="1"/>
      <c r="C6517" s="539"/>
    </row>
    <row r="6518" spans="1:3" ht="15">
      <c r="A6518" s="1"/>
      <c r="C6518" s="539"/>
    </row>
    <row r="6519" spans="1:3" ht="15">
      <c r="A6519" s="1"/>
      <c r="C6519" s="539"/>
    </row>
    <row r="6520" spans="1:3" ht="15">
      <c r="A6520" s="1"/>
      <c r="C6520" s="539"/>
    </row>
    <row r="6521" spans="1:3" ht="15">
      <c r="A6521" s="1"/>
      <c r="C6521" s="539"/>
    </row>
    <row r="6522" spans="1:3" ht="15">
      <c r="A6522" s="1"/>
      <c r="C6522" s="539"/>
    </row>
    <row r="6523" spans="1:3" ht="15">
      <c r="A6523" s="1"/>
      <c r="C6523" s="539"/>
    </row>
    <row r="6524" spans="1:3" ht="15">
      <c r="A6524" s="1"/>
      <c r="C6524" s="539"/>
    </row>
    <row r="6525" spans="1:3" ht="15">
      <c r="A6525" s="1"/>
      <c r="C6525" s="539"/>
    </row>
    <row r="6526" spans="1:3" ht="15">
      <c r="A6526" s="1"/>
      <c r="C6526" s="539"/>
    </row>
    <row r="6527" spans="1:3" ht="15">
      <c r="A6527" s="1"/>
      <c r="C6527" s="539"/>
    </row>
    <row r="6528" spans="1:3" ht="15">
      <c r="A6528" s="1"/>
      <c r="C6528" s="539"/>
    </row>
    <row r="6529" spans="1:3" ht="15">
      <c r="A6529" s="1"/>
      <c r="C6529" s="539"/>
    </row>
    <row r="6530" spans="1:3" ht="15">
      <c r="A6530" s="1"/>
      <c r="C6530" s="539"/>
    </row>
    <row r="6531" spans="1:3" ht="15">
      <c r="A6531" s="1"/>
      <c r="C6531" s="539"/>
    </row>
    <row r="6532" spans="1:3" ht="15">
      <c r="A6532" s="1"/>
      <c r="C6532" s="539"/>
    </row>
    <row r="6533" spans="1:3" ht="15">
      <c r="A6533" s="1"/>
      <c r="C6533" s="539"/>
    </row>
    <row r="6534" spans="1:3" ht="15">
      <c r="A6534" s="1"/>
      <c r="C6534" s="539"/>
    </row>
    <row r="6535" spans="1:3" ht="15">
      <c r="A6535" s="1"/>
      <c r="C6535" s="539"/>
    </row>
    <row r="6536" spans="1:3" ht="15">
      <c r="A6536" s="1"/>
      <c r="C6536" s="539"/>
    </row>
    <row r="6537" spans="1:3" ht="15">
      <c r="A6537" s="1"/>
      <c r="C6537" s="539"/>
    </row>
    <row r="6538" spans="1:3" ht="15">
      <c r="A6538" s="1"/>
      <c r="C6538" s="539"/>
    </row>
    <row r="6539" spans="1:3" ht="15">
      <c r="A6539" s="1"/>
      <c r="C6539" s="539"/>
    </row>
    <row r="6540" spans="1:3" ht="15">
      <c r="A6540" s="1"/>
      <c r="C6540" s="539"/>
    </row>
    <row r="6541" spans="1:3" ht="15">
      <c r="A6541" s="1"/>
      <c r="C6541" s="539"/>
    </row>
    <row r="6542" spans="1:3" ht="15">
      <c r="A6542" s="1"/>
      <c r="C6542" s="539"/>
    </row>
    <row r="6543" spans="1:3" ht="15">
      <c r="A6543" s="1"/>
      <c r="C6543" s="539"/>
    </row>
    <row r="6544" spans="1:3" ht="15">
      <c r="A6544" s="1"/>
      <c r="C6544" s="539"/>
    </row>
    <row r="6545" spans="1:3" ht="15">
      <c r="A6545" s="1"/>
      <c r="C6545" s="539"/>
    </row>
    <row r="6546" spans="1:3" ht="15">
      <c r="A6546" s="1"/>
      <c r="C6546" s="539"/>
    </row>
    <row r="6547" spans="1:3" ht="15">
      <c r="A6547" s="1"/>
      <c r="C6547" s="539"/>
    </row>
    <row r="6548" spans="1:3" ht="15">
      <c r="A6548" s="1"/>
      <c r="C6548" s="539"/>
    </row>
    <row r="6549" spans="1:3" ht="15">
      <c r="A6549" s="1"/>
      <c r="C6549" s="539"/>
    </row>
    <row r="6550" spans="1:3" ht="15">
      <c r="A6550" s="1"/>
      <c r="C6550" s="539"/>
    </row>
    <row r="6551" spans="1:3" ht="15">
      <c r="A6551" s="1"/>
      <c r="C6551" s="539"/>
    </row>
    <row r="6552" spans="1:3" ht="15">
      <c r="A6552" s="1"/>
      <c r="C6552" s="539"/>
    </row>
    <row r="6553" spans="1:3" ht="15">
      <c r="A6553" s="1"/>
      <c r="C6553" s="539"/>
    </row>
    <row r="6554" spans="1:3" ht="15">
      <c r="A6554" s="1"/>
      <c r="C6554" s="539"/>
    </row>
    <row r="6555" spans="1:3" ht="15">
      <c r="A6555" s="1"/>
      <c r="C6555" s="539"/>
    </row>
    <row r="6556" spans="1:3" ht="15">
      <c r="A6556" s="1"/>
      <c r="C6556" s="539"/>
    </row>
    <row r="6557" spans="1:3" ht="15">
      <c r="A6557" s="1"/>
      <c r="C6557" s="539"/>
    </row>
    <row r="6558" spans="1:3" ht="15">
      <c r="A6558" s="1"/>
      <c r="C6558" s="539"/>
    </row>
    <row r="6559" spans="1:3" ht="15">
      <c r="A6559" s="1"/>
      <c r="C6559" s="539"/>
    </row>
    <row r="6560" spans="1:3" ht="15">
      <c r="A6560" s="1"/>
      <c r="C6560" s="539"/>
    </row>
    <row r="6561" spans="1:3" ht="15">
      <c r="A6561" s="1"/>
      <c r="C6561" s="539"/>
    </row>
    <row r="6562" spans="1:3" ht="15">
      <c r="A6562" s="1"/>
      <c r="C6562" s="539"/>
    </row>
    <row r="6563" spans="1:3" ht="15">
      <c r="A6563" s="1"/>
      <c r="C6563" s="539"/>
    </row>
    <row r="6564" spans="1:3" ht="15">
      <c r="A6564" s="1"/>
      <c r="C6564" s="539"/>
    </row>
    <row r="6565" spans="1:3" ht="15">
      <c r="A6565" s="1"/>
      <c r="C6565" s="539"/>
    </row>
    <row r="6566" spans="1:3" ht="15">
      <c r="A6566" s="1"/>
      <c r="C6566" s="539"/>
    </row>
    <row r="6567" spans="1:3" ht="15">
      <c r="A6567" s="1"/>
      <c r="C6567" s="539"/>
    </row>
    <row r="6568" spans="1:3" ht="15">
      <c r="A6568" s="1"/>
      <c r="C6568" s="539"/>
    </row>
    <row r="6569" spans="1:3" ht="15">
      <c r="A6569" s="1"/>
      <c r="C6569" s="539"/>
    </row>
    <row r="6570" spans="1:3" ht="15">
      <c r="A6570" s="1"/>
      <c r="C6570" s="539"/>
    </row>
    <row r="6571" spans="1:3" ht="15">
      <c r="A6571" s="1"/>
      <c r="C6571" s="539"/>
    </row>
    <row r="6572" spans="1:3" ht="15">
      <c r="A6572" s="1"/>
      <c r="C6572" s="539"/>
    </row>
    <row r="6573" spans="1:3" ht="15">
      <c r="A6573" s="1"/>
      <c r="C6573" s="539"/>
    </row>
    <row r="6574" spans="1:3" ht="15">
      <c r="A6574" s="1"/>
      <c r="C6574" s="539"/>
    </row>
    <row r="6575" spans="1:3" ht="15">
      <c r="A6575" s="1"/>
      <c r="C6575" s="539"/>
    </row>
    <row r="6576" spans="1:3" ht="15">
      <c r="A6576" s="1"/>
      <c r="C6576" s="539"/>
    </row>
    <row r="6577" spans="1:3" ht="15">
      <c r="A6577" s="1"/>
      <c r="C6577" s="539"/>
    </row>
    <row r="6578" spans="1:3" ht="15">
      <c r="A6578" s="1"/>
      <c r="C6578" s="539"/>
    </row>
    <row r="6579" spans="1:3" ht="15">
      <c r="A6579" s="1"/>
      <c r="C6579" s="539"/>
    </row>
    <row r="6580" spans="1:3" ht="15">
      <c r="A6580" s="1"/>
      <c r="C6580" s="539"/>
    </row>
    <row r="6581" spans="1:3" ht="15">
      <c r="A6581" s="1"/>
      <c r="C6581" s="539"/>
    </row>
    <row r="6582" spans="1:3" ht="15">
      <c r="A6582" s="1"/>
      <c r="C6582" s="539"/>
    </row>
    <row r="6583" spans="1:3" ht="15">
      <c r="A6583" s="1"/>
      <c r="C6583" s="539"/>
    </row>
    <row r="6584" spans="1:3" ht="15">
      <c r="A6584" s="1"/>
      <c r="C6584" s="539"/>
    </row>
    <row r="6585" spans="1:3" ht="15">
      <c r="A6585" s="1"/>
      <c r="C6585" s="539"/>
    </row>
    <row r="6586" spans="1:3" ht="15">
      <c r="A6586" s="1"/>
      <c r="C6586" s="539"/>
    </row>
    <row r="6587" spans="1:3" ht="15">
      <c r="A6587" s="1"/>
      <c r="C6587" s="539"/>
    </row>
    <row r="6588" spans="1:3" ht="15">
      <c r="A6588" s="1"/>
      <c r="C6588" s="539"/>
    </row>
    <row r="6589" spans="1:3" ht="15">
      <c r="A6589" s="1"/>
      <c r="C6589" s="539"/>
    </row>
    <row r="6590" spans="1:3" ht="15">
      <c r="A6590" s="1"/>
      <c r="C6590" s="539"/>
    </row>
    <row r="6591" spans="1:3" ht="15">
      <c r="A6591" s="1"/>
      <c r="C6591" s="539"/>
    </row>
    <row r="6592" spans="1:3" ht="15">
      <c r="A6592" s="1"/>
      <c r="C6592" s="539"/>
    </row>
    <row r="6593" spans="1:3" ht="15">
      <c r="A6593" s="1"/>
      <c r="C6593" s="539"/>
    </row>
    <row r="6594" spans="1:3" ht="15">
      <c r="A6594" s="1"/>
      <c r="C6594" s="539"/>
    </row>
    <row r="6595" spans="1:3" ht="15">
      <c r="A6595" s="1"/>
      <c r="C6595" s="539"/>
    </row>
    <row r="6596" spans="1:3" ht="15">
      <c r="A6596" s="1"/>
      <c r="C6596" s="539"/>
    </row>
    <row r="6597" spans="1:3" ht="15">
      <c r="A6597" s="1"/>
      <c r="C6597" s="539"/>
    </row>
    <row r="6598" spans="1:3" ht="15">
      <c r="A6598" s="1"/>
      <c r="C6598" s="539"/>
    </row>
    <row r="6599" spans="1:3" ht="15">
      <c r="A6599" s="1"/>
      <c r="C6599" s="539"/>
    </row>
    <row r="6600" spans="1:3" ht="15">
      <c r="A6600" s="1"/>
      <c r="C6600" s="539"/>
    </row>
    <row r="6601" spans="1:3" ht="15">
      <c r="A6601" s="1"/>
      <c r="C6601" s="539"/>
    </row>
    <row r="6602" spans="1:3" ht="15">
      <c r="A6602" s="1"/>
      <c r="C6602" s="539"/>
    </row>
    <row r="6603" spans="1:3" ht="15">
      <c r="A6603" s="1"/>
      <c r="C6603" s="539"/>
    </row>
    <row r="6604" spans="1:3" ht="15">
      <c r="A6604" s="1"/>
      <c r="C6604" s="539"/>
    </row>
    <row r="6605" spans="1:3" ht="15">
      <c r="A6605" s="1"/>
      <c r="C6605" s="539"/>
    </row>
    <row r="6606" spans="1:3" ht="15">
      <c r="A6606" s="1"/>
      <c r="C6606" s="539"/>
    </row>
    <row r="6607" spans="1:3" ht="15">
      <c r="A6607" s="1"/>
      <c r="C6607" s="539"/>
    </row>
    <row r="6608" spans="1:3" ht="15">
      <c r="A6608" s="1"/>
      <c r="C6608" s="539"/>
    </row>
    <row r="6609" spans="1:3" ht="15">
      <c r="A6609" s="1"/>
      <c r="C6609" s="539"/>
    </row>
    <row r="6610" spans="1:3" ht="15">
      <c r="A6610" s="1"/>
      <c r="C6610" s="539"/>
    </row>
    <row r="6611" spans="1:3" ht="15">
      <c r="A6611" s="1"/>
      <c r="C6611" s="539"/>
    </row>
    <row r="6612" spans="1:3" ht="15">
      <c r="A6612" s="1"/>
      <c r="C6612" s="539"/>
    </row>
    <row r="6613" spans="1:3" ht="15">
      <c r="A6613" s="1"/>
      <c r="C6613" s="539"/>
    </row>
    <row r="6614" spans="1:3" ht="15">
      <c r="A6614" s="1"/>
      <c r="C6614" s="539"/>
    </row>
    <row r="6615" spans="1:3" ht="15">
      <c r="A6615" s="1"/>
      <c r="C6615" s="539"/>
    </row>
    <row r="6616" spans="1:3" ht="15">
      <c r="A6616" s="1"/>
      <c r="C6616" s="539"/>
    </row>
    <row r="6617" spans="1:3" ht="15">
      <c r="A6617" s="1"/>
      <c r="C6617" s="539"/>
    </row>
    <row r="6618" spans="1:3" ht="15">
      <c r="A6618" s="1"/>
      <c r="C6618" s="539"/>
    </row>
    <row r="6619" spans="1:3" ht="15">
      <c r="A6619" s="1"/>
      <c r="C6619" s="539"/>
    </row>
    <row r="6620" spans="1:3" ht="15">
      <c r="A6620" s="1"/>
      <c r="C6620" s="539"/>
    </row>
    <row r="6621" spans="1:3" ht="15">
      <c r="A6621" s="1"/>
      <c r="C6621" s="539"/>
    </row>
    <row r="6622" spans="1:3" ht="15">
      <c r="A6622" s="1"/>
      <c r="C6622" s="539"/>
    </row>
    <row r="6623" spans="1:3" ht="15">
      <c r="A6623" s="1"/>
      <c r="C6623" s="539"/>
    </row>
    <row r="6624" spans="1:3" ht="15">
      <c r="A6624" s="1"/>
      <c r="C6624" s="539"/>
    </row>
    <row r="6625" spans="1:3" ht="15">
      <c r="A6625" s="1"/>
      <c r="C6625" s="539"/>
    </row>
    <row r="6626" spans="1:3" ht="15">
      <c r="A6626" s="1"/>
      <c r="C6626" s="539"/>
    </row>
    <row r="6627" spans="1:3" ht="15">
      <c r="A6627" s="1"/>
      <c r="C6627" s="539"/>
    </row>
    <row r="6628" spans="1:3" ht="15">
      <c r="A6628" s="1"/>
      <c r="C6628" s="539"/>
    </row>
    <row r="6629" spans="1:3" ht="15">
      <c r="A6629" s="1"/>
      <c r="C6629" s="539"/>
    </row>
    <row r="6630" spans="1:3" ht="15">
      <c r="A6630" s="1"/>
      <c r="C6630" s="539"/>
    </row>
    <row r="6631" spans="1:3" ht="15">
      <c r="A6631" s="1"/>
      <c r="C6631" s="539"/>
    </row>
    <row r="6632" spans="1:3" ht="15">
      <c r="A6632" s="1"/>
      <c r="C6632" s="539"/>
    </row>
    <row r="6633" spans="1:3" ht="15">
      <c r="A6633" s="1"/>
      <c r="C6633" s="539"/>
    </row>
    <row r="6634" spans="1:3" ht="15">
      <c r="A6634" s="1"/>
      <c r="C6634" s="539"/>
    </row>
    <row r="6635" spans="1:3" ht="15">
      <c r="A6635" s="1"/>
      <c r="C6635" s="539"/>
    </row>
    <row r="6636" spans="1:3" ht="15">
      <c r="A6636" s="1"/>
      <c r="C6636" s="539"/>
    </row>
    <row r="6637" spans="1:3" ht="15">
      <c r="A6637" s="1"/>
      <c r="C6637" s="539"/>
    </row>
    <row r="6638" spans="1:3" ht="15">
      <c r="A6638" s="1"/>
      <c r="C6638" s="539"/>
    </row>
    <row r="6639" spans="1:3" ht="15">
      <c r="A6639" s="1"/>
      <c r="C6639" s="539"/>
    </row>
    <row r="6640" spans="1:3" ht="15">
      <c r="A6640" s="1"/>
      <c r="C6640" s="539"/>
    </row>
    <row r="6641" spans="1:3" ht="15">
      <c r="A6641" s="1"/>
      <c r="C6641" s="539"/>
    </row>
    <row r="6642" spans="1:3" ht="15">
      <c r="A6642" s="1"/>
      <c r="C6642" s="539"/>
    </row>
    <row r="6643" spans="1:3" ht="15">
      <c r="A6643" s="1"/>
      <c r="C6643" s="539"/>
    </row>
    <row r="6644" spans="1:3" ht="15">
      <c r="A6644" s="1"/>
      <c r="C6644" s="539"/>
    </row>
    <row r="6645" spans="1:3" ht="15">
      <c r="A6645" s="1"/>
      <c r="C6645" s="539"/>
    </row>
    <row r="6646" spans="1:3" ht="15">
      <c r="A6646" s="1"/>
      <c r="C6646" s="539"/>
    </row>
    <row r="6647" spans="1:3" ht="15">
      <c r="A6647" s="1"/>
      <c r="C6647" s="539"/>
    </row>
    <row r="6648" spans="1:3" ht="15">
      <c r="A6648" s="1"/>
      <c r="C6648" s="539"/>
    </row>
    <row r="6649" spans="1:3" ht="15">
      <c r="A6649" s="1"/>
      <c r="C6649" s="539"/>
    </row>
    <row r="6650" spans="1:3" ht="15">
      <c r="A6650" s="1"/>
      <c r="C6650" s="539"/>
    </row>
    <row r="6651" spans="1:3" ht="15">
      <c r="A6651" s="1"/>
      <c r="C6651" s="539"/>
    </row>
    <row r="6652" spans="1:3" ht="15">
      <c r="A6652" s="1"/>
      <c r="C6652" s="539"/>
    </row>
    <row r="6653" spans="1:3" ht="15">
      <c r="A6653" s="1"/>
      <c r="C6653" s="539"/>
    </row>
    <row r="6654" spans="1:3" ht="15">
      <c r="A6654" s="1"/>
      <c r="C6654" s="539"/>
    </row>
    <row r="6655" spans="1:3" ht="15">
      <c r="A6655" s="1"/>
      <c r="C6655" s="539"/>
    </row>
    <row r="6656" spans="1:3" ht="15">
      <c r="A6656" s="1"/>
      <c r="C6656" s="539"/>
    </row>
    <row r="6657" spans="1:3" ht="15">
      <c r="A6657" s="1"/>
      <c r="C6657" s="539"/>
    </row>
    <row r="6658" spans="1:3" ht="15">
      <c r="A6658" s="1"/>
      <c r="C6658" s="539"/>
    </row>
    <row r="6659" spans="1:3" ht="15">
      <c r="A6659" s="1"/>
      <c r="C6659" s="539"/>
    </row>
    <row r="6660" spans="1:3" ht="15">
      <c r="A6660" s="1"/>
      <c r="C6660" s="539"/>
    </row>
    <row r="6661" spans="1:3" ht="15">
      <c r="A6661" s="1"/>
      <c r="C6661" s="539"/>
    </row>
    <row r="6662" spans="1:3" ht="15">
      <c r="A6662" s="1"/>
      <c r="C6662" s="539"/>
    </row>
    <row r="6663" spans="1:3" ht="15">
      <c r="A6663" s="1"/>
      <c r="C6663" s="539"/>
    </row>
    <row r="6664" spans="1:3" ht="15">
      <c r="A6664" s="1"/>
      <c r="C6664" s="539"/>
    </row>
    <row r="6665" spans="1:3" ht="15">
      <c r="A6665" s="1"/>
      <c r="C6665" s="539"/>
    </row>
    <row r="6666" spans="1:3" ht="15">
      <c r="A6666" s="1"/>
      <c r="C6666" s="539"/>
    </row>
    <row r="6667" spans="1:3" ht="15">
      <c r="A6667" s="1"/>
      <c r="C6667" s="539"/>
    </row>
    <row r="6668" spans="1:3" ht="15">
      <c r="A6668" s="1"/>
      <c r="C6668" s="539"/>
    </row>
    <row r="6669" spans="1:3" ht="15">
      <c r="A6669" s="1"/>
      <c r="C6669" s="539"/>
    </row>
    <row r="6670" spans="1:3" ht="15">
      <c r="A6670" s="1"/>
      <c r="C6670" s="539"/>
    </row>
    <row r="6671" spans="1:3" ht="15">
      <c r="A6671" s="1"/>
      <c r="C6671" s="539"/>
    </row>
    <row r="6672" spans="1:3" ht="15">
      <c r="A6672" s="1"/>
      <c r="C6672" s="539"/>
    </row>
    <row r="6673" spans="1:3" ht="15">
      <c r="A6673" s="1"/>
      <c r="C6673" s="539"/>
    </row>
    <row r="6674" spans="1:3" ht="15">
      <c r="A6674" s="1"/>
      <c r="C6674" s="539"/>
    </row>
    <row r="6675" spans="1:3" ht="15">
      <c r="A6675" s="1"/>
      <c r="C6675" s="539"/>
    </row>
    <row r="6676" spans="1:3" ht="15">
      <c r="A6676" s="1"/>
      <c r="C6676" s="539"/>
    </row>
    <row r="6677" spans="1:3" ht="15">
      <c r="A6677" s="1"/>
      <c r="C6677" s="539"/>
    </row>
    <row r="6678" spans="1:3" ht="15">
      <c r="A6678" s="1"/>
      <c r="C6678" s="539"/>
    </row>
    <row r="6679" spans="1:3" ht="15">
      <c r="A6679" s="1"/>
      <c r="C6679" s="539"/>
    </row>
    <row r="6680" spans="1:3" ht="15">
      <c r="A6680" s="1"/>
      <c r="C6680" s="539"/>
    </row>
    <row r="6681" spans="1:3" ht="15">
      <c r="A6681" s="1"/>
      <c r="C6681" s="539"/>
    </row>
    <row r="6682" spans="1:3" ht="15">
      <c r="A6682" s="1"/>
      <c r="C6682" s="539"/>
    </row>
    <row r="6683" spans="1:3" ht="15">
      <c r="A6683" s="1"/>
      <c r="C6683" s="539"/>
    </row>
    <row r="6684" spans="1:3" ht="15">
      <c r="A6684" s="1"/>
      <c r="C6684" s="539"/>
    </row>
    <row r="6685" spans="1:3" ht="15">
      <c r="A6685" s="1"/>
      <c r="C6685" s="539"/>
    </row>
    <row r="6686" spans="1:3" ht="15">
      <c r="A6686" s="1"/>
      <c r="C6686" s="539"/>
    </row>
    <row r="6687" spans="1:3" ht="15">
      <c r="A6687" s="1"/>
      <c r="C6687" s="539"/>
    </row>
    <row r="6688" spans="1:3" ht="15">
      <c r="A6688" s="1"/>
      <c r="C6688" s="539"/>
    </row>
    <row r="6689" spans="1:3" ht="15">
      <c r="A6689" s="1"/>
      <c r="C6689" s="539"/>
    </row>
    <row r="6690" spans="1:3" ht="15">
      <c r="A6690" s="1"/>
      <c r="C6690" s="539"/>
    </row>
    <row r="6691" spans="1:3" ht="15">
      <c r="A6691" s="1"/>
      <c r="C6691" s="539"/>
    </row>
    <row r="6692" spans="1:3" ht="15">
      <c r="A6692" s="1"/>
      <c r="C6692" s="539"/>
    </row>
    <row r="6693" spans="1:3" ht="15">
      <c r="A6693" s="1"/>
      <c r="C6693" s="539"/>
    </row>
    <row r="6694" spans="1:3" ht="15">
      <c r="A6694" s="1"/>
      <c r="C6694" s="539"/>
    </row>
    <row r="6695" spans="1:3" ht="15">
      <c r="A6695" s="1"/>
      <c r="C6695" s="539"/>
    </row>
    <row r="6696" spans="1:3" ht="15">
      <c r="A6696" s="1"/>
      <c r="C6696" s="539"/>
    </row>
    <row r="6697" spans="1:3" ht="15">
      <c r="A6697" s="1"/>
      <c r="C6697" s="539"/>
    </row>
    <row r="6698" spans="1:3" ht="15">
      <c r="A6698" s="1"/>
      <c r="C6698" s="539"/>
    </row>
    <row r="6699" spans="1:3" ht="15">
      <c r="A6699" s="1"/>
      <c r="C6699" s="539"/>
    </row>
    <row r="6700" spans="1:3" ht="15">
      <c r="A6700" s="1"/>
      <c r="C6700" s="539"/>
    </row>
    <row r="6701" spans="1:3" ht="15">
      <c r="A6701" s="1"/>
      <c r="C6701" s="539"/>
    </row>
    <row r="6702" spans="1:3" ht="15">
      <c r="A6702" s="1"/>
      <c r="C6702" s="539"/>
    </row>
    <row r="6703" spans="1:3" ht="15">
      <c r="A6703" s="1"/>
      <c r="C6703" s="539"/>
    </row>
    <row r="6704" spans="1:3" ht="15">
      <c r="A6704" s="1"/>
      <c r="C6704" s="539"/>
    </row>
    <row r="6705" spans="1:3" ht="15">
      <c r="A6705" s="1"/>
      <c r="C6705" s="539"/>
    </row>
    <row r="6706" spans="1:3" ht="15">
      <c r="A6706" s="1"/>
      <c r="C6706" s="539"/>
    </row>
    <row r="6707" spans="1:3" ht="15">
      <c r="A6707" s="1"/>
      <c r="C6707" s="539"/>
    </row>
    <row r="6708" spans="1:3" ht="15">
      <c r="A6708" s="1"/>
      <c r="C6708" s="539"/>
    </row>
    <row r="6709" spans="1:3" ht="15">
      <c r="A6709" s="1"/>
      <c r="C6709" s="539"/>
    </row>
    <row r="6710" spans="1:3" ht="15">
      <c r="A6710" s="1"/>
      <c r="C6710" s="539"/>
    </row>
    <row r="6711" spans="1:3" ht="15">
      <c r="A6711" s="1"/>
      <c r="C6711" s="539"/>
    </row>
    <row r="6712" spans="1:3" ht="15">
      <c r="A6712" s="1"/>
      <c r="C6712" s="539"/>
    </row>
    <row r="6713" spans="1:3" ht="15">
      <c r="A6713" s="1"/>
      <c r="C6713" s="539"/>
    </row>
    <row r="6714" spans="1:3" ht="15">
      <c r="A6714" s="1"/>
      <c r="C6714" s="539"/>
    </row>
    <row r="6715" spans="1:3" ht="15">
      <c r="A6715" s="1"/>
      <c r="C6715" s="539"/>
    </row>
    <row r="6716" spans="1:3" ht="15">
      <c r="A6716" s="1"/>
      <c r="C6716" s="539"/>
    </row>
    <row r="6717" spans="1:3" ht="15">
      <c r="A6717" s="1"/>
      <c r="C6717" s="539"/>
    </row>
    <row r="6718" spans="1:3" ht="15">
      <c r="A6718" s="1"/>
      <c r="C6718" s="539"/>
    </row>
    <row r="6719" spans="1:3" ht="15">
      <c r="A6719" s="1"/>
      <c r="C6719" s="539"/>
    </row>
    <row r="6720" spans="1:3" ht="15">
      <c r="A6720" s="1"/>
      <c r="C6720" s="539"/>
    </row>
    <row r="6721" spans="1:3" ht="15">
      <c r="A6721" s="1"/>
      <c r="C6721" s="539"/>
    </row>
    <row r="6722" spans="1:3" ht="15">
      <c r="A6722" s="1"/>
      <c r="C6722" s="539"/>
    </row>
    <row r="6723" spans="1:3" ht="15">
      <c r="A6723" s="1"/>
      <c r="C6723" s="539"/>
    </row>
    <row r="6724" spans="1:3" ht="15">
      <c r="A6724" s="1"/>
      <c r="C6724" s="539"/>
    </row>
    <row r="6725" spans="1:3" ht="15">
      <c r="A6725" s="1"/>
      <c r="C6725" s="539"/>
    </row>
    <row r="6726" spans="1:3" ht="15">
      <c r="A6726" s="1"/>
      <c r="C6726" s="539"/>
    </row>
    <row r="6727" spans="1:3" ht="15">
      <c r="A6727" s="1"/>
      <c r="C6727" s="539"/>
    </row>
    <row r="6728" spans="1:3" ht="15">
      <c r="A6728" s="1"/>
      <c r="C6728" s="539"/>
    </row>
    <row r="6729" spans="1:3" ht="15">
      <c r="A6729" s="1"/>
      <c r="C6729" s="539"/>
    </row>
    <row r="6730" spans="1:3" ht="15">
      <c r="A6730" s="1"/>
      <c r="C6730" s="539"/>
    </row>
    <row r="6731" spans="1:3" ht="15">
      <c r="A6731" s="1"/>
      <c r="C6731" s="539"/>
    </row>
    <row r="6732" spans="1:3" ht="15">
      <c r="A6732" s="1"/>
      <c r="C6732" s="539"/>
    </row>
    <row r="6733" spans="1:3" ht="15">
      <c r="A6733" s="1"/>
      <c r="C6733" s="539"/>
    </row>
    <row r="6734" spans="1:3" ht="15">
      <c r="A6734" s="1"/>
      <c r="C6734" s="539"/>
    </row>
    <row r="6735" spans="1:3" ht="15">
      <c r="A6735" s="1"/>
      <c r="C6735" s="539"/>
    </row>
    <row r="6736" spans="1:3" ht="15">
      <c r="A6736" s="1"/>
      <c r="C6736" s="539"/>
    </row>
    <row r="6737" spans="1:3" ht="15">
      <c r="A6737" s="1"/>
      <c r="C6737" s="539"/>
    </row>
    <row r="6738" spans="1:3" ht="15">
      <c r="A6738" s="1"/>
      <c r="C6738" s="539"/>
    </row>
    <row r="6739" spans="1:3" ht="15">
      <c r="A6739" s="1"/>
      <c r="C6739" s="539"/>
    </row>
    <row r="6740" spans="1:3" ht="15">
      <c r="A6740" s="1"/>
      <c r="C6740" s="539"/>
    </row>
    <row r="6741" spans="1:3" ht="15">
      <c r="A6741" s="1"/>
      <c r="C6741" s="539"/>
    </row>
    <row r="6742" spans="1:3" ht="15">
      <c r="A6742" s="1"/>
      <c r="C6742" s="539"/>
    </row>
    <row r="6743" spans="1:3" ht="15">
      <c r="A6743" s="1"/>
      <c r="C6743" s="539"/>
    </row>
    <row r="6744" spans="1:3" ht="15">
      <c r="A6744" s="1"/>
      <c r="C6744" s="539"/>
    </row>
    <row r="6745" spans="1:3" ht="15">
      <c r="A6745" s="1"/>
      <c r="C6745" s="539"/>
    </row>
    <row r="6746" spans="1:3" ht="15">
      <c r="A6746" s="1"/>
      <c r="C6746" s="539"/>
    </row>
    <row r="6747" spans="1:3" ht="15">
      <c r="A6747" s="1"/>
      <c r="C6747" s="539"/>
    </row>
    <row r="6748" spans="1:3" ht="15">
      <c r="A6748" s="1"/>
      <c r="C6748" s="539"/>
    </row>
    <row r="6749" spans="1:3" ht="15">
      <c r="A6749" s="1"/>
      <c r="C6749" s="539"/>
    </row>
    <row r="6750" spans="1:3" ht="15">
      <c r="A6750" s="1"/>
      <c r="C6750" s="539"/>
    </row>
    <row r="6751" spans="1:3" ht="15">
      <c r="A6751" s="1"/>
      <c r="C6751" s="539"/>
    </row>
    <row r="6752" spans="1:3" ht="15">
      <c r="A6752" s="1"/>
      <c r="C6752" s="539"/>
    </row>
    <row r="6753" spans="1:3" ht="15">
      <c r="A6753" s="1"/>
      <c r="C6753" s="539"/>
    </row>
    <row r="6754" spans="1:3" ht="15">
      <c r="A6754" s="1"/>
      <c r="C6754" s="539"/>
    </row>
    <row r="6755" spans="1:3" ht="15">
      <c r="A6755" s="1"/>
      <c r="C6755" s="539"/>
    </row>
    <row r="6756" spans="1:3" ht="15">
      <c r="A6756" s="1"/>
      <c r="C6756" s="539"/>
    </row>
    <row r="6757" spans="1:3" ht="15">
      <c r="A6757" s="1"/>
      <c r="C6757" s="539"/>
    </row>
    <row r="6758" spans="1:3" ht="15">
      <c r="A6758" s="1"/>
      <c r="C6758" s="539"/>
    </row>
    <row r="6759" spans="1:3" ht="15">
      <c r="A6759" s="1"/>
      <c r="C6759" s="539"/>
    </row>
    <row r="6760" spans="1:3" ht="15">
      <c r="A6760" s="1"/>
      <c r="C6760" s="539"/>
    </row>
    <row r="6761" spans="1:3" ht="15">
      <c r="A6761" s="1"/>
      <c r="C6761" s="539"/>
    </row>
    <row r="6762" spans="1:3" ht="15">
      <c r="A6762" s="1"/>
      <c r="C6762" s="539"/>
    </row>
    <row r="6763" spans="1:3" ht="15">
      <c r="A6763" s="1"/>
      <c r="C6763" s="539"/>
    </row>
    <row r="6764" spans="1:3" ht="15">
      <c r="A6764" s="1"/>
      <c r="C6764" s="539"/>
    </row>
    <row r="6765" spans="1:3" ht="15">
      <c r="A6765" s="1"/>
      <c r="C6765" s="539"/>
    </row>
    <row r="6766" spans="1:3" ht="15">
      <c r="A6766" s="1"/>
      <c r="C6766" s="539"/>
    </row>
    <row r="6767" spans="1:3" ht="15">
      <c r="A6767" s="1"/>
      <c r="C6767" s="539"/>
    </row>
    <row r="6768" spans="1:3" ht="15">
      <c r="A6768" s="1"/>
      <c r="C6768" s="539"/>
    </row>
    <row r="6769" spans="1:3" ht="15">
      <c r="A6769" s="1"/>
      <c r="C6769" s="539"/>
    </row>
    <row r="6770" spans="1:3" ht="15">
      <c r="A6770" s="1"/>
      <c r="C6770" s="539"/>
    </row>
    <row r="6771" spans="1:3" ht="15">
      <c r="A6771" s="1"/>
      <c r="C6771" s="539"/>
    </row>
    <row r="6772" spans="1:3" ht="15">
      <c r="A6772" s="1"/>
      <c r="C6772" s="539"/>
    </row>
    <row r="6773" spans="1:3" ht="15">
      <c r="A6773" s="1"/>
      <c r="C6773" s="539"/>
    </row>
    <row r="6774" spans="1:3" ht="15">
      <c r="A6774" s="1"/>
      <c r="C6774" s="539"/>
    </row>
    <row r="6775" spans="1:3" ht="15">
      <c r="A6775" s="1"/>
      <c r="C6775" s="539"/>
    </row>
    <row r="6776" spans="1:3" ht="15">
      <c r="A6776" s="1"/>
      <c r="C6776" s="539"/>
    </row>
    <row r="6777" spans="1:3" ht="15">
      <c r="A6777" s="1"/>
      <c r="C6777" s="539"/>
    </row>
    <row r="6778" spans="1:3" ht="15">
      <c r="A6778" s="1"/>
      <c r="C6778" s="539"/>
    </row>
    <row r="6779" spans="1:3" ht="15">
      <c r="A6779" s="1"/>
      <c r="C6779" s="539"/>
    </row>
    <row r="6780" spans="1:3" ht="15">
      <c r="A6780" s="1"/>
      <c r="C6780" s="539"/>
    </row>
    <row r="6781" spans="1:3" ht="15">
      <c r="A6781" s="1"/>
      <c r="C6781" s="539"/>
    </row>
    <row r="6782" spans="1:3" ht="15">
      <c r="A6782" s="1"/>
      <c r="C6782" s="539"/>
    </row>
    <row r="6783" spans="1:3" ht="15">
      <c r="A6783" s="1"/>
      <c r="C6783" s="539"/>
    </row>
    <row r="6784" spans="1:3" ht="15">
      <c r="A6784" s="1"/>
      <c r="C6784" s="539"/>
    </row>
    <row r="6785" spans="1:3" ht="15">
      <c r="A6785" s="1"/>
      <c r="C6785" s="539"/>
    </row>
    <row r="6786" spans="1:3" ht="15">
      <c r="A6786" s="1"/>
      <c r="C6786" s="539"/>
    </row>
    <row r="6787" spans="1:3" ht="15">
      <c r="A6787" s="1"/>
      <c r="C6787" s="539"/>
    </row>
    <row r="6788" spans="1:3" ht="15">
      <c r="A6788" s="1"/>
      <c r="C6788" s="539"/>
    </row>
    <row r="6789" spans="1:3" ht="15">
      <c r="A6789" s="1"/>
      <c r="C6789" s="539"/>
    </row>
    <row r="6790" spans="1:3" ht="15">
      <c r="A6790" s="1"/>
      <c r="C6790" s="539"/>
    </row>
    <row r="6791" spans="1:3" ht="15">
      <c r="A6791" s="1"/>
      <c r="C6791" s="539"/>
    </row>
    <row r="6792" spans="1:3" ht="15">
      <c r="A6792" s="1"/>
      <c r="C6792" s="539"/>
    </row>
    <row r="6793" spans="1:3" ht="15">
      <c r="A6793" s="1"/>
      <c r="C6793" s="539"/>
    </row>
    <row r="6794" spans="1:3" ht="15">
      <c r="A6794" s="1"/>
      <c r="C6794" s="539"/>
    </row>
    <row r="6795" spans="1:3" ht="15">
      <c r="A6795" s="1"/>
      <c r="C6795" s="539"/>
    </row>
    <row r="6796" spans="1:3" ht="15">
      <c r="A6796" s="1"/>
      <c r="C6796" s="539"/>
    </row>
    <row r="6797" spans="1:3" ht="15">
      <c r="A6797" s="1"/>
      <c r="C6797" s="539"/>
    </row>
    <row r="6798" spans="1:3" ht="15">
      <c r="A6798" s="1"/>
      <c r="C6798" s="539"/>
    </row>
    <row r="6799" spans="1:3" ht="15">
      <c r="A6799" s="1"/>
      <c r="C6799" s="539"/>
    </row>
    <row r="6800" spans="1:3" ht="15">
      <c r="A6800" s="1"/>
      <c r="C6800" s="539"/>
    </row>
    <row r="6801" spans="1:3" ht="15">
      <c r="A6801" s="1"/>
      <c r="C6801" s="539"/>
    </row>
    <row r="6802" spans="1:3" ht="15">
      <c r="A6802" s="1"/>
      <c r="C6802" s="539"/>
    </row>
    <row r="6803" spans="1:3" ht="15">
      <c r="A6803" s="1"/>
      <c r="C6803" s="539"/>
    </row>
    <row r="6804" spans="1:3" ht="15">
      <c r="A6804" s="1"/>
      <c r="C6804" s="539"/>
    </row>
    <row r="6805" spans="1:3" ht="15">
      <c r="A6805" s="1"/>
      <c r="C6805" s="539"/>
    </row>
    <row r="6806" spans="1:3" ht="15">
      <c r="A6806" s="1"/>
      <c r="C6806" s="539"/>
    </row>
    <row r="6807" spans="1:3" ht="15">
      <c r="A6807" s="1"/>
      <c r="C6807" s="539"/>
    </row>
    <row r="6808" spans="1:3" ht="15">
      <c r="A6808" s="1"/>
      <c r="C6808" s="539"/>
    </row>
    <row r="6809" spans="1:3" ht="15">
      <c r="A6809" s="1"/>
      <c r="C6809" s="539"/>
    </row>
    <row r="6810" spans="1:3" ht="15">
      <c r="A6810" s="1"/>
      <c r="C6810" s="539"/>
    </row>
    <row r="6811" spans="1:3" ht="15">
      <c r="A6811" s="1"/>
      <c r="C6811" s="539"/>
    </row>
    <row r="6812" spans="1:3" ht="15">
      <c r="A6812" s="1"/>
      <c r="C6812" s="539"/>
    </row>
    <row r="6813" spans="1:3" ht="15">
      <c r="A6813" s="1"/>
      <c r="C6813" s="539"/>
    </row>
    <row r="6814" spans="1:3" ht="15">
      <c r="A6814" s="1"/>
      <c r="C6814" s="539"/>
    </row>
    <row r="6815" spans="1:3" ht="15">
      <c r="A6815" s="1"/>
      <c r="C6815" s="539"/>
    </row>
    <row r="6816" spans="1:3" ht="15">
      <c r="A6816" s="1"/>
      <c r="C6816" s="539"/>
    </row>
    <row r="6817" spans="1:3" ht="15">
      <c r="A6817" s="1"/>
      <c r="C6817" s="539"/>
    </row>
    <row r="6818" spans="1:3" ht="15">
      <c r="A6818" s="1"/>
      <c r="C6818" s="539"/>
    </row>
    <row r="6819" spans="1:3" ht="15">
      <c r="A6819" s="1"/>
      <c r="C6819" s="539"/>
    </row>
    <row r="6820" spans="1:3" ht="15">
      <c r="A6820" s="1"/>
      <c r="C6820" s="539"/>
    </row>
    <row r="6821" spans="1:3" ht="15">
      <c r="A6821" s="1"/>
      <c r="C6821" s="539"/>
    </row>
    <row r="6822" spans="1:3" ht="15">
      <c r="A6822" s="1"/>
      <c r="C6822" s="539"/>
    </row>
    <row r="6823" spans="1:3" ht="15">
      <c r="A6823" s="1"/>
      <c r="C6823" s="539"/>
    </row>
    <row r="6824" spans="1:3" ht="15">
      <c r="A6824" s="1"/>
      <c r="C6824" s="539"/>
    </row>
    <row r="6825" spans="1:3" ht="15">
      <c r="A6825" s="1"/>
      <c r="C6825" s="539"/>
    </row>
    <row r="6826" spans="1:3" ht="15">
      <c r="A6826" s="1"/>
      <c r="C6826" s="539"/>
    </row>
    <row r="6827" spans="1:3" ht="15">
      <c r="A6827" s="1"/>
      <c r="C6827" s="539"/>
    </row>
    <row r="6828" spans="1:3" ht="15">
      <c r="A6828" s="1"/>
      <c r="C6828" s="539"/>
    </row>
    <row r="6829" spans="1:3" ht="15">
      <c r="A6829" s="1"/>
      <c r="C6829" s="539"/>
    </row>
    <row r="6830" spans="1:3" ht="15">
      <c r="A6830" s="1"/>
      <c r="C6830" s="539"/>
    </row>
    <row r="6831" spans="1:3" ht="15">
      <c r="A6831" s="1"/>
      <c r="C6831" s="539"/>
    </row>
    <row r="6832" spans="1:3" ht="15">
      <c r="A6832" s="1"/>
      <c r="C6832" s="539"/>
    </row>
    <row r="6833" spans="1:3" ht="15">
      <c r="A6833" s="1"/>
      <c r="C6833" s="539"/>
    </row>
    <row r="6834" spans="1:3" ht="15">
      <c r="A6834" s="1"/>
      <c r="C6834" s="539"/>
    </row>
    <row r="6835" spans="1:3" ht="15">
      <c r="A6835" s="1"/>
      <c r="C6835" s="539"/>
    </row>
    <row r="6836" spans="1:3" ht="15">
      <c r="A6836" s="1"/>
      <c r="C6836" s="539"/>
    </row>
    <row r="6837" spans="1:3" ht="15">
      <c r="A6837" s="1"/>
      <c r="C6837" s="539"/>
    </row>
    <row r="6838" spans="1:3" ht="15">
      <c r="A6838" s="1"/>
      <c r="C6838" s="539"/>
    </row>
    <row r="6839" spans="1:3" ht="15">
      <c r="A6839" s="1"/>
      <c r="C6839" s="539"/>
    </row>
    <row r="6840" spans="1:3" ht="15">
      <c r="A6840" s="1"/>
      <c r="C6840" s="539"/>
    </row>
    <row r="6841" spans="1:3" ht="15">
      <c r="A6841" s="1"/>
      <c r="C6841" s="539"/>
    </row>
    <row r="6842" spans="1:3" ht="15">
      <c r="A6842" s="1"/>
      <c r="C6842" s="539"/>
    </row>
    <row r="6843" spans="1:3" ht="15">
      <c r="A6843" s="1"/>
      <c r="C6843" s="539"/>
    </row>
    <row r="6844" spans="1:3" ht="15">
      <c r="A6844" s="1"/>
      <c r="C6844" s="539"/>
    </row>
    <row r="6845" spans="1:3" ht="15">
      <c r="A6845" s="1"/>
      <c r="C6845" s="539"/>
    </row>
    <row r="6846" spans="1:3" ht="15">
      <c r="A6846" s="1"/>
      <c r="C6846" s="539"/>
    </row>
    <row r="6847" spans="1:3" ht="15">
      <c r="A6847" s="1"/>
      <c r="C6847" s="539"/>
    </row>
    <row r="6848" spans="1:3" ht="15">
      <c r="A6848" s="1"/>
      <c r="C6848" s="539"/>
    </row>
    <row r="6849" spans="1:3" ht="15">
      <c r="A6849" s="1"/>
      <c r="C6849" s="539"/>
    </row>
    <row r="6850" spans="1:3" ht="15">
      <c r="A6850" s="1"/>
      <c r="C6850" s="539"/>
    </row>
    <row r="6851" spans="1:3" ht="15">
      <c r="A6851" s="1"/>
      <c r="C6851" s="539"/>
    </row>
    <row r="6852" spans="1:3" ht="15">
      <c r="A6852" s="1"/>
      <c r="C6852" s="539"/>
    </row>
    <row r="6853" spans="1:3" ht="15">
      <c r="A6853" s="1"/>
      <c r="C6853" s="539"/>
    </row>
    <row r="6854" spans="1:3" ht="15">
      <c r="A6854" s="1"/>
      <c r="C6854" s="539"/>
    </row>
    <row r="6855" spans="1:3" ht="15">
      <c r="A6855" s="1"/>
      <c r="C6855" s="539"/>
    </row>
    <row r="6856" spans="1:3" ht="15">
      <c r="A6856" s="1"/>
      <c r="C6856" s="539"/>
    </row>
    <row r="6857" spans="1:3" ht="15">
      <c r="A6857" s="1"/>
      <c r="C6857" s="539"/>
    </row>
    <row r="6858" spans="1:3" ht="15">
      <c r="A6858" s="1"/>
      <c r="C6858" s="539"/>
    </row>
    <row r="6859" spans="1:3" ht="15">
      <c r="A6859" s="1"/>
      <c r="C6859" s="539"/>
    </row>
    <row r="6860" spans="1:3" ht="15">
      <c r="A6860" s="1"/>
      <c r="C6860" s="539"/>
    </row>
    <row r="6861" spans="1:3" ht="15">
      <c r="A6861" s="1"/>
      <c r="C6861" s="539"/>
    </row>
    <row r="6862" spans="1:3" ht="15">
      <c r="A6862" s="1"/>
      <c r="C6862" s="539"/>
    </row>
    <row r="6863" spans="1:3" ht="15">
      <c r="A6863" s="1"/>
      <c r="C6863" s="539"/>
    </row>
    <row r="6864" spans="1:3" ht="15">
      <c r="A6864" s="1"/>
      <c r="C6864" s="539"/>
    </row>
    <row r="6865" spans="1:3" ht="15">
      <c r="A6865" s="1"/>
      <c r="C6865" s="539"/>
    </row>
    <row r="6866" spans="1:3" ht="15">
      <c r="A6866" s="1"/>
      <c r="C6866" s="539"/>
    </row>
    <row r="6867" spans="1:3" ht="15">
      <c r="A6867" s="1"/>
      <c r="C6867" s="539"/>
    </row>
    <row r="6868" spans="1:3" ht="15">
      <c r="A6868" s="1"/>
      <c r="C6868" s="539"/>
    </row>
    <row r="6869" spans="1:3" ht="15">
      <c r="A6869" s="1"/>
      <c r="C6869" s="539"/>
    </row>
    <row r="6870" spans="1:3" ht="15">
      <c r="A6870" s="1"/>
      <c r="C6870" s="539"/>
    </row>
    <row r="6871" spans="1:3" ht="15">
      <c r="A6871" s="1"/>
      <c r="C6871" s="539"/>
    </row>
    <row r="6872" spans="1:3" ht="15">
      <c r="A6872" s="1"/>
      <c r="C6872" s="539"/>
    </row>
    <row r="6873" spans="1:3" ht="15">
      <c r="A6873" s="1"/>
      <c r="C6873" s="539"/>
    </row>
    <row r="6874" spans="1:3" ht="15">
      <c r="A6874" s="1"/>
      <c r="C6874" s="539"/>
    </row>
    <row r="6875" spans="1:3" ht="15">
      <c r="A6875" s="1"/>
      <c r="C6875" s="539"/>
    </row>
    <row r="6876" spans="1:3" ht="15">
      <c r="A6876" s="1"/>
      <c r="C6876" s="539"/>
    </row>
    <row r="6877" spans="1:3" ht="15">
      <c r="A6877" s="1"/>
      <c r="C6877" s="539"/>
    </row>
    <row r="6878" spans="1:3" ht="15">
      <c r="A6878" s="1"/>
      <c r="C6878" s="539"/>
    </row>
    <row r="6879" spans="1:3" ht="15">
      <c r="A6879" s="1"/>
      <c r="C6879" s="539"/>
    </row>
    <row r="6880" spans="1:3" ht="15">
      <c r="A6880" s="1"/>
      <c r="C6880" s="539"/>
    </row>
    <row r="6881" spans="1:3" ht="15">
      <c r="A6881" s="1"/>
      <c r="C6881" s="539"/>
    </row>
    <row r="6882" spans="1:3" ht="15">
      <c r="A6882" s="1"/>
      <c r="C6882" s="539"/>
    </row>
    <row r="6883" spans="1:3" ht="15">
      <c r="A6883" s="1"/>
      <c r="C6883" s="539"/>
    </row>
    <row r="6884" spans="1:3" ht="15">
      <c r="A6884" s="1"/>
      <c r="C6884" s="539"/>
    </row>
    <row r="6885" spans="1:3" ht="15">
      <c r="A6885" s="1"/>
      <c r="C6885" s="539"/>
    </row>
    <row r="6886" spans="1:3" ht="15">
      <c r="A6886" s="1"/>
      <c r="C6886" s="539"/>
    </row>
    <row r="6887" spans="1:3" ht="15">
      <c r="A6887" s="1"/>
      <c r="C6887" s="539"/>
    </row>
    <row r="6888" spans="1:3" ht="15">
      <c r="A6888" s="1"/>
      <c r="C6888" s="539"/>
    </row>
    <row r="6889" spans="1:3" ht="15">
      <c r="A6889" s="1"/>
      <c r="C6889" s="539"/>
    </row>
    <row r="6890" spans="1:3" ht="15">
      <c r="A6890" s="1"/>
      <c r="C6890" s="539"/>
    </row>
    <row r="6891" spans="1:3" ht="15">
      <c r="A6891" s="1"/>
      <c r="C6891" s="539"/>
    </row>
    <row r="6892" spans="1:3" ht="15">
      <c r="A6892" s="1"/>
      <c r="C6892" s="539"/>
    </row>
    <row r="6893" spans="1:3" ht="15">
      <c r="A6893" s="1"/>
      <c r="C6893" s="539"/>
    </row>
    <row r="6894" spans="1:3" ht="15">
      <c r="A6894" s="1"/>
      <c r="C6894" s="539"/>
    </row>
    <row r="6895" spans="1:3" ht="15">
      <c r="A6895" s="1"/>
      <c r="C6895" s="539"/>
    </row>
    <row r="6896" spans="1:3" ht="15">
      <c r="A6896" s="1"/>
      <c r="C6896" s="539"/>
    </row>
    <row r="6897" spans="1:3" ht="15">
      <c r="A6897" s="1"/>
      <c r="C6897" s="539"/>
    </row>
    <row r="6898" spans="1:3" ht="15">
      <c r="A6898" s="1"/>
      <c r="C6898" s="539"/>
    </row>
    <row r="6899" spans="1:3" ht="15">
      <c r="A6899" s="1"/>
      <c r="C6899" s="539"/>
    </row>
    <row r="6900" spans="1:3" ht="15">
      <c r="A6900" s="1"/>
      <c r="C6900" s="539"/>
    </row>
    <row r="6901" spans="1:3" ht="15">
      <c r="A6901" s="1"/>
      <c r="C6901" s="539"/>
    </row>
    <row r="6902" spans="1:3" ht="15">
      <c r="A6902" s="1"/>
      <c r="C6902" s="539"/>
    </row>
    <row r="6903" spans="1:3" ht="15">
      <c r="A6903" s="1"/>
      <c r="C6903" s="539"/>
    </row>
    <row r="6904" spans="1:3" ht="15">
      <c r="A6904" s="1"/>
      <c r="C6904" s="539"/>
    </row>
    <row r="6905" spans="1:3" ht="15">
      <c r="A6905" s="1"/>
      <c r="C6905" s="539"/>
    </row>
    <row r="6906" spans="1:3" ht="15">
      <c r="A6906" s="1"/>
      <c r="C6906" s="539"/>
    </row>
    <row r="6907" spans="1:3" ht="15">
      <c r="A6907" s="1"/>
      <c r="C6907" s="539"/>
    </row>
    <row r="6908" spans="1:3" ht="15">
      <c r="A6908" s="1"/>
      <c r="C6908" s="539"/>
    </row>
    <row r="6909" spans="1:3" ht="15">
      <c r="A6909" s="1"/>
      <c r="C6909" s="539"/>
    </row>
    <row r="6910" spans="1:3" ht="15">
      <c r="A6910" s="1"/>
      <c r="C6910" s="539"/>
    </row>
    <row r="6911" spans="1:3" ht="15">
      <c r="A6911" s="1"/>
      <c r="C6911" s="539"/>
    </row>
    <row r="6912" spans="1:3" ht="15">
      <c r="A6912" s="1"/>
      <c r="C6912" s="539"/>
    </row>
    <row r="6913" spans="1:3" ht="15">
      <c r="A6913" s="1"/>
      <c r="C6913" s="539"/>
    </row>
    <row r="6914" spans="1:3" ht="15">
      <c r="A6914" s="1"/>
      <c r="C6914" s="539"/>
    </row>
    <row r="6915" spans="1:3" ht="15">
      <c r="A6915" s="1"/>
      <c r="C6915" s="539"/>
    </row>
    <row r="6916" spans="1:3" ht="15">
      <c r="A6916" s="1"/>
      <c r="C6916" s="539"/>
    </row>
    <row r="6917" spans="1:3" ht="15">
      <c r="A6917" s="1"/>
      <c r="C6917" s="539"/>
    </row>
    <row r="6918" spans="1:3" ht="15">
      <c r="A6918" s="1"/>
      <c r="C6918" s="539"/>
    </row>
    <row r="6919" spans="1:3" ht="15">
      <c r="A6919" s="1"/>
      <c r="C6919" s="539"/>
    </row>
    <row r="6920" spans="1:3" ht="15">
      <c r="A6920" s="1"/>
      <c r="C6920" s="539"/>
    </row>
    <row r="6921" spans="1:3" ht="15">
      <c r="A6921" s="1"/>
      <c r="C6921" s="539"/>
    </row>
    <row r="6922" spans="1:3" ht="15">
      <c r="A6922" s="1"/>
      <c r="C6922" s="539"/>
    </row>
    <row r="6923" spans="1:3" ht="15">
      <c r="A6923" s="1"/>
      <c r="C6923" s="539"/>
    </row>
    <row r="6924" spans="1:3" ht="15">
      <c r="A6924" s="1"/>
      <c r="C6924" s="539"/>
    </row>
    <row r="6925" spans="1:3" ht="15">
      <c r="A6925" s="1"/>
      <c r="C6925" s="539"/>
    </row>
    <row r="6926" spans="1:3" ht="15">
      <c r="A6926" s="1"/>
      <c r="C6926" s="539"/>
    </row>
    <row r="6927" spans="1:3" ht="15">
      <c r="A6927" s="1"/>
      <c r="C6927" s="539"/>
    </row>
    <row r="6928" spans="1:3" ht="15">
      <c r="A6928" s="1"/>
      <c r="C6928" s="539"/>
    </row>
    <row r="6929" spans="1:3" ht="15">
      <c r="A6929" s="1"/>
      <c r="C6929" s="539"/>
    </row>
    <row r="6930" spans="1:3" ht="15">
      <c r="A6930" s="1"/>
      <c r="C6930" s="539"/>
    </row>
    <row r="6931" spans="1:3" ht="15">
      <c r="A6931" s="1"/>
      <c r="C6931" s="539"/>
    </row>
    <row r="6932" spans="1:3" ht="15">
      <c r="A6932" s="1"/>
      <c r="C6932" s="539"/>
    </row>
    <row r="6933" spans="1:3" ht="15">
      <c r="A6933" s="1"/>
      <c r="C6933" s="539"/>
    </row>
    <row r="6934" spans="1:3" ht="15">
      <c r="A6934" s="1"/>
      <c r="C6934" s="539"/>
    </row>
    <row r="6935" spans="1:3" ht="15">
      <c r="A6935" s="1"/>
      <c r="C6935" s="539"/>
    </row>
    <row r="6936" spans="1:3" ht="15">
      <c r="A6936" s="1"/>
      <c r="C6936" s="539"/>
    </row>
    <row r="6937" spans="1:3" ht="15">
      <c r="A6937" s="1"/>
      <c r="C6937" s="539"/>
    </row>
    <row r="6938" spans="1:3" ht="15">
      <c r="A6938" s="1"/>
      <c r="C6938" s="539"/>
    </row>
    <row r="6939" spans="1:3" ht="15">
      <c r="A6939" s="1"/>
      <c r="C6939" s="539"/>
    </row>
    <row r="6940" spans="1:3" ht="15">
      <c r="A6940" s="1"/>
      <c r="C6940" s="539"/>
    </row>
    <row r="6941" spans="1:3" ht="15">
      <c r="A6941" s="1"/>
      <c r="C6941" s="539"/>
    </row>
    <row r="6942" spans="1:3" ht="15">
      <c r="A6942" s="1"/>
      <c r="C6942" s="539"/>
    </row>
    <row r="6943" spans="1:3" ht="15">
      <c r="A6943" s="1"/>
      <c r="C6943" s="539"/>
    </row>
    <row r="6944" spans="1:3" ht="15">
      <c r="A6944" s="1"/>
      <c r="C6944" s="539"/>
    </row>
    <row r="6945" spans="1:3" ht="15">
      <c r="A6945" s="1"/>
      <c r="C6945" s="539"/>
    </row>
    <row r="6946" spans="1:3" ht="15">
      <c r="A6946" s="1"/>
      <c r="C6946" s="539"/>
    </row>
    <row r="6947" spans="1:3" ht="15">
      <c r="A6947" s="1"/>
      <c r="C6947" s="539"/>
    </row>
    <row r="6948" spans="1:3" ht="15">
      <c r="A6948" s="1"/>
      <c r="C6948" s="539"/>
    </row>
    <row r="6949" spans="1:3" ht="15">
      <c r="A6949" s="1"/>
      <c r="C6949" s="539"/>
    </row>
    <row r="6950" spans="1:3" ht="15">
      <c r="A6950" s="1"/>
      <c r="C6950" s="539"/>
    </row>
    <row r="6951" spans="1:3" ht="15">
      <c r="A6951" s="1"/>
      <c r="C6951" s="539"/>
    </row>
    <row r="6952" spans="1:3" ht="15">
      <c r="A6952" s="1"/>
      <c r="C6952" s="539"/>
    </row>
    <row r="6953" spans="1:3" ht="15">
      <c r="A6953" s="1"/>
      <c r="C6953" s="539"/>
    </row>
    <row r="6954" spans="1:3" ht="15">
      <c r="A6954" s="1"/>
      <c r="C6954" s="539"/>
    </row>
    <row r="6955" spans="1:3" ht="15">
      <c r="A6955" s="1"/>
      <c r="C6955" s="539"/>
    </row>
    <row r="6956" spans="1:3" ht="15">
      <c r="A6956" s="1"/>
      <c r="C6956" s="539"/>
    </row>
    <row r="6957" spans="1:3" ht="15">
      <c r="A6957" s="1"/>
      <c r="C6957" s="539"/>
    </row>
    <row r="6958" spans="1:3" ht="15">
      <c r="A6958" s="1"/>
      <c r="C6958" s="539"/>
    </row>
    <row r="6959" spans="1:3" ht="15">
      <c r="A6959" s="1"/>
      <c r="C6959" s="539"/>
    </row>
    <row r="6960" spans="1:3" ht="15">
      <c r="A6960" s="1"/>
      <c r="C6960" s="539"/>
    </row>
    <row r="6961" spans="1:3" ht="15">
      <c r="A6961" s="1"/>
      <c r="C6961" s="539"/>
    </row>
    <row r="6962" spans="1:3" ht="15">
      <c r="A6962" s="1"/>
      <c r="C6962" s="539"/>
    </row>
    <row r="6963" spans="1:3" ht="15">
      <c r="A6963" s="1"/>
      <c r="C6963" s="539"/>
    </row>
    <row r="6964" spans="1:3" ht="15">
      <c r="A6964" s="1"/>
      <c r="C6964" s="539"/>
    </row>
    <row r="6965" spans="1:3" ht="15">
      <c r="A6965" s="1"/>
      <c r="C6965" s="539"/>
    </row>
    <row r="6966" spans="1:3" ht="15">
      <c r="A6966" s="1"/>
      <c r="C6966" s="539"/>
    </row>
    <row r="6967" spans="1:3" ht="15">
      <c r="A6967" s="1"/>
      <c r="C6967" s="539"/>
    </row>
    <row r="6968" spans="1:3" ht="15">
      <c r="A6968" s="1"/>
      <c r="C6968" s="539"/>
    </row>
    <row r="6969" spans="1:3" ht="15">
      <c r="A6969" s="1"/>
      <c r="C6969" s="539"/>
    </row>
    <row r="6970" spans="1:3" ht="15">
      <c r="A6970" s="1"/>
      <c r="C6970" s="539"/>
    </row>
    <row r="6971" spans="1:3" ht="15">
      <c r="A6971" s="1"/>
      <c r="C6971" s="539"/>
    </row>
    <row r="6972" spans="1:3" ht="15">
      <c r="A6972" s="1"/>
      <c r="C6972" s="539"/>
    </row>
    <row r="6973" spans="1:3" ht="15">
      <c r="A6973" s="1"/>
      <c r="C6973" s="539"/>
    </row>
    <row r="6974" spans="1:3" ht="15">
      <c r="A6974" s="1"/>
      <c r="C6974" s="539"/>
    </row>
    <row r="6975" spans="1:3" ht="15">
      <c r="A6975" s="1"/>
      <c r="C6975" s="539"/>
    </row>
    <row r="6976" spans="1:3" ht="15">
      <c r="A6976" s="1"/>
      <c r="C6976" s="539"/>
    </row>
    <row r="6977" spans="1:3" ht="15">
      <c r="A6977" s="1"/>
      <c r="C6977" s="539"/>
    </row>
    <row r="6978" spans="1:3" ht="15">
      <c r="A6978" s="1"/>
      <c r="C6978" s="539"/>
    </row>
    <row r="6979" spans="1:3" ht="15">
      <c r="A6979" s="1"/>
      <c r="C6979" s="539"/>
    </row>
    <row r="6980" spans="1:3" ht="15">
      <c r="A6980" s="1"/>
      <c r="C6980" s="539"/>
    </row>
    <row r="6981" spans="1:3" ht="15">
      <c r="A6981" s="1"/>
      <c r="C6981" s="539"/>
    </row>
    <row r="6982" spans="1:3" ht="15">
      <c r="A6982" s="1"/>
      <c r="C6982" s="539"/>
    </row>
    <row r="6983" spans="1:3" ht="15">
      <c r="A6983" s="1"/>
      <c r="C6983" s="539"/>
    </row>
    <row r="6984" spans="1:3" ht="15">
      <c r="A6984" s="1"/>
      <c r="C6984" s="539"/>
    </row>
    <row r="6985" spans="1:3" ht="15">
      <c r="A6985" s="1"/>
      <c r="C6985" s="539"/>
    </row>
    <row r="6986" spans="1:3" ht="15">
      <c r="A6986" s="1"/>
      <c r="C6986" s="539"/>
    </row>
    <row r="6987" spans="1:3" ht="15">
      <c r="A6987" s="1"/>
      <c r="C6987" s="539"/>
    </row>
    <row r="6988" spans="1:3" ht="15">
      <c r="A6988" s="1"/>
      <c r="C6988" s="539"/>
    </row>
    <row r="6989" spans="1:3" ht="15">
      <c r="A6989" s="1"/>
      <c r="C6989" s="539"/>
    </row>
    <row r="6990" spans="1:3" ht="15">
      <c r="A6990" s="1"/>
      <c r="C6990" s="539"/>
    </row>
    <row r="6991" spans="1:3" ht="15">
      <c r="A6991" s="1"/>
      <c r="C6991" s="539"/>
    </row>
    <row r="6992" spans="1:3" ht="15">
      <c r="A6992" s="1"/>
      <c r="C6992" s="539"/>
    </row>
    <row r="6993" spans="1:3" ht="15">
      <c r="A6993" s="1"/>
      <c r="C6993" s="539"/>
    </row>
    <row r="6994" spans="1:3" ht="15">
      <c r="A6994" s="1"/>
      <c r="C6994" s="539"/>
    </row>
    <row r="6995" spans="1:3" ht="15">
      <c r="A6995" s="1"/>
      <c r="C6995" s="539"/>
    </row>
    <row r="6996" spans="1:3" ht="15">
      <c r="A6996" s="1"/>
      <c r="C6996" s="539"/>
    </row>
    <row r="6997" spans="1:3" ht="15">
      <c r="A6997" s="1"/>
      <c r="C6997" s="539"/>
    </row>
    <row r="6998" spans="1:3" ht="15">
      <c r="A6998" s="1"/>
      <c r="C6998" s="539"/>
    </row>
    <row r="6999" spans="1:3" ht="15">
      <c r="A6999" s="1"/>
      <c r="C6999" s="539"/>
    </row>
    <row r="7000" spans="1:3" ht="15">
      <c r="A7000" s="1"/>
      <c r="C7000" s="539"/>
    </row>
    <row r="7001" spans="1:3" ht="15">
      <c r="A7001" s="1"/>
      <c r="C7001" s="539"/>
    </row>
    <row r="7002" spans="1:3" ht="15">
      <c r="A7002" s="1"/>
      <c r="C7002" s="539"/>
    </row>
    <row r="7003" spans="1:3" ht="15">
      <c r="A7003" s="1"/>
      <c r="C7003" s="539"/>
    </row>
    <row r="7004" spans="1:3" ht="15">
      <c r="A7004" s="1"/>
      <c r="C7004" s="539"/>
    </row>
    <row r="7005" spans="1:3" ht="15">
      <c r="A7005" s="1"/>
      <c r="C7005" s="539"/>
    </row>
    <row r="7006" spans="1:3" ht="15">
      <c r="A7006" s="1"/>
      <c r="C7006" s="539"/>
    </row>
    <row r="7007" spans="1:3" ht="15">
      <c r="A7007" s="1"/>
      <c r="C7007" s="539"/>
    </row>
    <row r="7008" spans="1:3" ht="15">
      <c r="A7008" s="1"/>
      <c r="C7008" s="539"/>
    </row>
    <row r="7009" spans="1:3" ht="15">
      <c r="A7009" s="1"/>
      <c r="C7009" s="539"/>
    </row>
    <row r="7010" spans="1:3" ht="15">
      <c r="A7010" s="1"/>
      <c r="C7010" s="539"/>
    </row>
    <row r="7011" spans="1:3" ht="15">
      <c r="A7011" s="1"/>
      <c r="C7011" s="539"/>
    </row>
    <row r="7012" spans="1:3" ht="15">
      <c r="A7012" s="1"/>
      <c r="C7012" s="539"/>
    </row>
    <row r="7013" spans="1:3" ht="15">
      <c r="A7013" s="1"/>
      <c r="C7013" s="539"/>
    </row>
    <row r="7014" spans="1:3" ht="15">
      <c r="A7014" s="1"/>
      <c r="C7014" s="539"/>
    </row>
    <row r="7015" spans="1:3" ht="15">
      <c r="A7015" s="1"/>
      <c r="C7015" s="539"/>
    </row>
    <row r="7016" spans="1:3" ht="15">
      <c r="A7016" s="1"/>
      <c r="C7016" s="539"/>
    </row>
    <row r="7017" spans="1:3" ht="15">
      <c r="A7017" s="1"/>
      <c r="C7017" s="539"/>
    </row>
    <row r="7018" spans="1:3" ht="15">
      <c r="A7018" s="1"/>
      <c r="C7018" s="539"/>
    </row>
    <row r="7019" spans="1:3" ht="15">
      <c r="A7019" s="1"/>
      <c r="C7019" s="539"/>
    </row>
    <row r="7020" spans="1:3" ht="15">
      <c r="A7020" s="1"/>
      <c r="C7020" s="539"/>
    </row>
    <row r="7021" spans="1:3" ht="15">
      <c r="A7021" s="1"/>
      <c r="C7021" s="539"/>
    </row>
    <row r="7022" spans="1:3" ht="15">
      <c r="A7022" s="1"/>
      <c r="C7022" s="539"/>
    </row>
    <row r="7023" spans="1:3" ht="15">
      <c r="A7023" s="1"/>
      <c r="C7023" s="539"/>
    </row>
    <row r="7024" spans="1:3" ht="15">
      <c r="A7024" s="1"/>
      <c r="C7024" s="539"/>
    </row>
    <row r="7025" spans="1:3" ht="15">
      <c r="A7025" s="1"/>
      <c r="C7025" s="539"/>
    </row>
    <row r="7026" spans="1:3" ht="15">
      <c r="A7026" s="1"/>
      <c r="C7026" s="539"/>
    </row>
    <row r="7027" spans="1:3" ht="15">
      <c r="A7027" s="1"/>
      <c r="C7027" s="539"/>
    </row>
    <row r="7028" spans="1:3" ht="15">
      <c r="A7028" s="1"/>
      <c r="C7028" s="539"/>
    </row>
    <row r="7029" spans="1:3" ht="15">
      <c r="A7029" s="1"/>
      <c r="C7029" s="539"/>
    </row>
    <row r="7030" spans="1:3" ht="15">
      <c r="A7030" s="1"/>
      <c r="C7030" s="539"/>
    </row>
    <row r="7031" spans="1:3" ht="15">
      <c r="A7031" s="1"/>
      <c r="C7031" s="539"/>
    </row>
    <row r="7032" spans="1:3" ht="15">
      <c r="A7032" s="1"/>
      <c r="C7032" s="539"/>
    </row>
    <row r="7033" spans="1:3" ht="15">
      <c r="A7033" s="1"/>
      <c r="C7033" s="539"/>
    </row>
    <row r="7034" spans="1:3" ht="15">
      <c r="A7034" s="1"/>
      <c r="C7034" s="539"/>
    </row>
    <row r="7035" spans="1:3" ht="15">
      <c r="A7035" s="1"/>
      <c r="C7035" s="539"/>
    </row>
    <row r="7036" spans="1:3" ht="15">
      <c r="A7036" s="1"/>
      <c r="C7036" s="539"/>
    </row>
    <row r="7037" spans="1:3" ht="15">
      <c r="A7037" s="1"/>
      <c r="C7037" s="539"/>
    </row>
    <row r="7038" spans="1:3" ht="15">
      <c r="A7038" s="1"/>
      <c r="C7038" s="539"/>
    </row>
    <row r="7039" spans="1:3" ht="15">
      <c r="A7039" s="1"/>
      <c r="C7039" s="539"/>
    </row>
    <row r="7040" spans="1:3" ht="15">
      <c r="A7040" s="1"/>
      <c r="C7040" s="539"/>
    </row>
    <row r="7041" spans="1:3" ht="15">
      <c r="A7041" s="1"/>
      <c r="C7041" s="539"/>
    </row>
    <row r="7042" spans="1:3" ht="15">
      <c r="A7042" s="1"/>
      <c r="C7042" s="539"/>
    </row>
    <row r="7043" spans="1:3" ht="15">
      <c r="A7043" s="1"/>
      <c r="C7043" s="539"/>
    </row>
    <row r="7044" spans="1:3" ht="15">
      <c r="A7044" s="1"/>
      <c r="C7044" s="539"/>
    </row>
    <row r="7045" spans="1:3" ht="15">
      <c r="A7045" s="1"/>
      <c r="C7045" s="539"/>
    </row>
    <row r="7046" spans="1:3" ht="15">
      <c r="A7046" s="1"/>
      <c r="C7046" s="539"/>
    </row>
    <row r="7047" spans="1:3" ht="15">
      <c r="A7047" s="1"/>
      <c r="C7047" s="539"/>
    </row>
    <row r="7048" spans="1:3" ht="15">
      <c r="A7048" s="1"/>
      <c r="C7048" s="539"/>
    </row>
    <row r="7049" spans="1:3" ht="15">
      <c r="A7049" s="1"/>
      <c r="C7049" s="539"/>
    </row>
    <row r="7050" spans="1:3" ht="15">
      <c r="A7050" s="1"/>
      <c r="C7050" s="539"/>
    </row>
    <row r="7051" spans="1:3" ht="15">
      <c r="A7051" s="1"/>
      <c r="C7051" s="539"/>
    </row>
    <row r="7052" spans="1:3" ht="15">
      <c r="A7052" s="1"/>
      <c r="C7052" s="539"/>
    </row>
    <row r="7053" spans="1:3" ht="15">
      <c r="A7053" s="1"/>
      <c r="C7053" s="539"/>
    </row>
    <row r="7054" spans="1:3" ht="15">
      <c r="A7054" s="1"/>
      <c r="C7054" s="539"/>
    </row>
    <row r="7055" spans="1:3" ht="15">
      <c r="A7055" s="1"/>
      <c r="C7055" s="539"/>
    </row>
    <row r="7056" spans="1:3" ht="15">
      <c r="A7056" s="1"/>
      <c r="C7056" s="539"/>
    </row>
    <row r="7057" spans="1:3" ht="15">
      <c r="A7057" s="1"/>
      <c r="C7057" s="539"/>
    </row>
    <row r="7058" spans="1:3" ht="15">
      <c r="A7058" s="1"/>
      <c r="C7058" s="539"/>
    </row>
    <row r="7059" spans="1:3" ht="15">
      <c r="A7059" s="1"/>
      <c r="C7059" s="539"/>
    </row>
    <row r="7060" spans="1:3" ht="15">
      <c r="A7060" s="1"/>
      <c r="C7060" s="539"/>
    </row>
    <row r="7061" spans="1:3" ht="15">
      <c r="A7061" s="1"/>
      <c r="C7061" s="539"/>
    </row>
    <row r="7062" spans="1:3" ht="15">
      <c r="A7062" s="1"/>
      <c r="C7062" s="539"/>
    </row>
    <row r="7063" spans="1:3" ht="15">
      <c r="A7063" s="1"/>
      <c r="C7063" s="539"/>
    </row>
    <row r="7064" spans="1:3" ht="15">
      <c r="A7064" s="1"/>
      <c r="C7064" s="539"/>
    </row>
    <row r="7065" spans="1:3" ht="15">
      <c r="A7065" s="1"/>
      <c r="C7065" s="539"/>
    </row>
    <row r="7066" spans="1:3" ht="15">
      <c r="A7066" s="1"/>
      <c r="C7066" s="539"/>
    </row>
    <row r="7067" spans="1:3" ht="15">
      <c r="A7067" s="1"/>
      <c r="C7067" s="539"/>
    </row>
    <row r="7068" spans="1:3" ht="15">
      <c r="A7068" s="1"/>
      <c r="C7068" s="539"/>
    </row>
    <row r="7069" spans="1:3" ht="15">
      <c r="A7069" s="1"/>
      <c r="C7069" s="539"/>
    </row>
    <row r="7070" spans="1:3" ht="15">
      <c r="A7070" s="1"/>
      <c r="C7070" s="539"/>
    </row>
    <row r="7071" spans="1:3" ht="15">
      <c r="A7071" s="1"/>
      <c r="C7071" s="539"/>
    </row>
    <row r="7072" spans="1:3" ht="15">
      <c r="A7072" s="1"/>
      <c r="C7072" s="539"/>
    </row>
    <row r="7073" spans="1:3" ht="15">
      <c r="A7073" s="1"/>
      <c r="C7073" s="539"/>
    </row>
    <row r="7074" spans="1:3" ht="15">
      <c r="A7074" s="1"/>
      <c r="C7074" s="539"/>
    </row>
    <row r="7075" spans="1:3" ht="15">
      <c r="A7075" s="1"/>
      <c r="C7075" s="539"/>
    </row>
    <row r="7076" spans="1:3" ht="15">
      <c r="A7076" s="1"/>
      <c r="C7076" s="539"/>
    </row>
    <row r="7077" spans="1:3" ht="15">
      <c r="A7077" s="1"/>
      <c r="C7077" s="539"/>
    </row>
    <row r="7078" spans="1:3" ht="15">
      <c r="A7078" s="1"/>
      <c r="C7078" s="539"/>
    </row>
    <row r="7079" spans="1:3" ht="15">
      <c r="A7079" s="1"/>
      <c r="C7079" s="539"/>
    </row>
    <row r="7080" spans="1:3" ht="15">
      <c r="A7080" s="1"/>
      <c r="C7080" s="539"/>
    </row>
    <row r="7081" spans="1:3" ht="15">
      <c r="A7081" s="1"/>
      <c r="C7081" s="539"/>
    </row>
    <row r="7082" spans="1:3" ht="15">
      <c r="A7082" s="1"/>
      <c r="C7082" s="539"/>
    </row>
    <row r="7083" spans="1:3" ht="15">
      <c r="A7083" s="1"/>
      <c r="C7083" s="539"/>
    </row>
    <row r="7084" spans="1:3" ht="15">
      <c r="A7084" s="1"/>
      <c r="C7084" s="539"/>
    </row>
    <row r="7085" spans="1:3" ht="15">
      <c r="A7085" s="1"/>
      <c r="C7085" s="539"/>
    </row>
    <row r="7086" spans="1:3" ht="15">
      <c r="A7086" s="1"/>
      <c r="C7086" s="539"/>
    </row>
    <row r="7087" spans="1:3" ht="15">
      <c r="A7087" s="1"/>
      <c r="C7087" s="539"/>
    </row>
    <row r="7088" spans="1:3" ht="15">
      <c r="A7088" s="1"/>
      <c r="C7088" s="539"/>
    </row>
    <row r="7089" spans="1:3" ht="15">
      <c r="A7089" s="1"/>
      <c r="C7089" s="539"/>
    </row>
    <row r="7090" spans="1:3" ht="15">
      <c r="A7090" s="1"/>
      <c r="C7090" s="539"/>
    </row>
    <row r="7091" spans="1:3" ht="15">
      <c r="A7091" s="1"/>
      <c r="C7091" s="539"/>
    </row>
    <row r="7092" spans="1:3" ht="15">
      <c r="A7092" s="1"/>
      <c r="C7092" s="539"/>
    </row>
    <row r="7093" spans="1:3" ht="15">
      <c r="A7093" s="1"/>
      <c r="C7093" s="539"/>
    </row>
    <row r="7094" spans="1:3" ht="15">
      <c r="A7094" s="1"/>
      <c r="C7094" s="539"/>
    </row>
    <row r="7095" spans="1:3" ht="15">
      <c r="A7095" s="1"/>
      <c r="C7095" s="539"/>
    </row>
    <row r="7096" spans="1:3" ht="15">
      <c r="A7096" s="1"/>
      <c r="C7096" s="539"/>
    </row>
    <row r="7097" spans="1:3" ht="15">
      <c r="A7097" s="1"/>
      <c r="C7097" s="539"/>
    </row>
    <row r="7098" spans="1:3" ht="15">
      <c r="A7098" s="1"/>
      <c r="C7098" s="539"/>
    </row>
    <row r="7099" spans="1:3" ht="15">
      <c r="A7099" s="1"/>
      <c r="C7099" s="539"/>
    </row>
    <row r="7100" spans="1:3" ht="15">
      <c r="A7100" s="1"/>
      <c r="C7100" s="539"/>
    </row>
    <row r="7101" spans="1:3" ht="15">
      <c r="A7101" s="1"/>
      <c r="C7101" s="539"/>
    </row>
    <row r="7102" spans="1:3" ht="15">
      <c r="A7102" s="1"/>
      <c r="C7102" s="539"/>
    </row>
    <row r="7103" spans="1:3" ht="15">
      <c r="A7103" s="1"/>
      <c r="C7103" s="539"/>
    </row>
    <row r="7104" spans="1:3" ht="15">
      <c r="A7104" s="1"/>
      <c r="C7104" s="539"/>
    </row>
    <row r="7105" spans="1:3" ht="15">
      <c r="A7105" s="1"/>
      <c r="C7105" s="539"/>
    </row>
    <row r="7106" spans="1:3" ht="15">
      <c r="A7106" s="1"/>
      <c r="C7106" s="539"/>
    </row>
    <row r="7107" spans="1:3" ht="15">
      <c r="A7107" s="1"/>
      <c r="C7107" s="539"/>
    </row>
    <row r="7108" spans="1:3" ht="15">
      <c r="A7108" s="1"/>
      <c r="C7108" s="539"/>
    </row>
    <row r="7109" spans="1:3" ht="15">
      <c r="A7109" s="1"/>
      <c r="C7109" s="539"/>
    </row>
    <row r="7110" spans="1:3" ht="15">
      <c r="A7110" s="1"/>
      <c r="C7110" s="539"/>
    </row>
    <row r="7111" spans="1:3" ht="15">
      <c r="A7111" s="1"/>
      <c r="C7111" s="539"/>
    </row>
    <row r="7112" spans="1:3" ht="15">
      <c r="A7112" s="1"/>
      <c r="C7112" s="539"/>
    </row>
    <row r="7113" spans="1:3" ht="15">
      <c r="A7113" s="1"/>
      <c r="C7113" s="539"/>
    </row>
    <row r="7114" spans="1:3" ht="15">
      <c r="A7114" s="1"/>
      <c r="C7114" s="539"/>
    </row>
    <row r="7115" spans="1:3" ht="15">
      <c r="A7115" s="1"/>
      <c r="C7115" s="539"/>
    </row>
    <row r="7116" spans="1:3" ht="15">
      <c r="A7116" s="1"/>
      <c r="C7116" s="539"/>
    </row>
    <row r="7117" spans="1:3" ht="15">
      <c r="A7117" s="1"/>
      <c r="C7117" s="539"/>
    </row>
    <row r="7118" spans="1:3" ht="15">
      <c r="A7118" s="1"/>
      <c r="C7118" s="539"/>
    </row>
    <row r="7119" spans="1:3" ht="15">
      <c r="A7119" s="1"/>
      <c r="C7119" s="539"/>
    </row>
    <row r="7120" spans="1:3" ht="15">
      <c r="A7120" s="1"/>
      <c r="C7120" s="539"/>
    </row>
    <row r="7121" spans="1:3" ht="15">
      <c r="A7121" s="1"/>
      <c r="C7121" s="539"/>
    </row>
    <row r="7122" spans="1:3" ht="15">
      <c r="A7122" s="1"/>
      <c r="C7122" s="539"/>
    </row>
    <row r="7123" spans="1:3" ht="15">
      <c r="A7123" s="1"/>
      <c r="C7123" s="539"/>
    </row>
    <row r="7124" spans="1:3" ht="15">
      <c r="A7124" s="1"/>
      <c r="C7124" s="539"/>
    </row>
    <row r="7125" spans="1:3" ht="15">
      <c r="A7125" s="1"/>
      <c r="C7125" s="539"/>
    </row>
    <row r="7126" spans="1:3" ht="15">
      <c r="A7126" s="1"/>
      <c r="C7126" s="539"/>
    </row>
    <row r="7127" spans="1:3" ht="15">
      <c r="A7127" s="1"/>
      <c r="C7127" s="539"/>
    </row>
    <row r="7128" spans="1:3" ht="15">
      <c r="A7128" s="1"/>
      <c r="C7128" s="539"/>
    </row>
    <row r="7129" spans="1:3" ht="15">
      <c r="A7129" s="1"/>
      <c r="C7129" s="539"/>
    </row>
    <row r="7130" spans="1:3" ht="15">
      <c r="A7130" s="1"/>
      <c r="C7130" s="539"/>
    </row>
    <row r="7131" spans="1:3" ht="15">
      <c r="A7131" s="1"/>
      <c r="C7131" s="539"/>
    </row>
    <row r="7132" spans="1:3" ht="15">
      <c r="A7132" s="1"/>
      <c r="C7132" s="539"/>
    </row>
    <row r="7133" spans="1:3" ht="15">
      <c r="A7133" s="1"/>
      <c r="C7133" s="539"/>
    </row>
    <row r="7134" spans="1:3" ht="15">
      <c r="A7134" s="1"/>
      <c r="C7134" s="539"/>
    </row>
    <row r="7135" spans="1:3" ht="15">
      <c r="A7135" s="1"/>
      <c r="C7135" s="539"/>
    </row>
    <row r="7136" spans="1:3" ht="15">
      <c r="A7136" s="1"/>
      <c r="C7136" s="539"/>
    </row>
    <row r="7137" spans="1:3" ht="15">
      <c r="A7137" s="1"/>
      <c r="C7137" s="539"/>
    </row>
    <row r="7138" spans="1:3" ht="15">
      <c r="A7138" s="1"/>
      <c r="C7138" s="539"/>
    </row>
    <row r="7139" spans="1:3" ht="15">
      <c r="A7139" s="1"/>
      <c r="C7139" s="539"/>
    </row>
    <row r="7140" spans="1:3" ht="15">
      <c r="A7140" s="1"/>
      <c r="C7140" s="539"/>
    </row>
    <row r="7141" spans="1:3" ht="15">
      <c r="A7141" s="1"/>
      <c r="C7141" s="539"/>
    </row>
    <row r="7142" spans="1:3" ht="15">
      <c r="A7142" s="1"/>
      <c r="C7142" s="539"/>
    </row>
    <row r="7143" spans="1:3" ht="15">
      <c r="A7143" s="1"/>
      <c r="C7143" s="539"/>
    </row>
    <row r="7144" spans="1:3" ht="15">
      <c r="A7144" s="1"/>
      <c r="C7144" s="539"/>
    </row>
    <row r="7145" spans="1:3" ht="15">
      <c r="A7145" s="1"/>
      <c r="C7145" s="539"/>
    </row>
    <row r="7146" spans="1:3" ht="15">
      <c r="A7146" s="1"/>
      <c r="C7146" s="539"/>
    </row>
    <row r="7147" spans="1:3" ht="15">
      <c r="A7147" s="1"/>
      <c r="C7147" s="539"/>
    </row>
    <row r="7148" spans="1:3" ht="15">
      <c r="A7148" s="1"/>
      <c r="C7148" s="539"/>
    </row>
    <row r="7149" spans="1:3" ht="15">
      <c r="A7149" s="1"/>
      <c r="C7149" s="539"/>
    </row>
    <row r="7150" spans="1:3" ht="15">
      <c r="A7150" s="1"/>
      <c r="C7150" s="539"/>
    </row>
    <row r="7151" spans="1:3" ht="15">
      <c r="A7151" s="1"/>
      <c r="C7151" s="539"/>
    </row>
    <row r="7152" spans="1:3" ht="15">
      <c r="A7152" s="1"/>
      <c r="C7152" s="539"/>
    </row>
    <row r="7153" spans="1:3" ht="15">
      <c r="A7153" s="1"/>
      <c r="C7153" s="539"/>
    </row>
    <row r="7154" spans="1:3" ht="15">
      <c r="A7154" s="1"/>
      <c r="C7154" s="539"/>
    </row>
    <row r="7155" spans="1:3" ht="15">
      <c r="A7155" s="1"/>
      <c r="C7155" s="539"/>
    </row>
    <row r="7156" spans="1:3" ht="15">
      <c r="A7156" s="1"/>
      <c r="C7156" s="539"/>
    </row>
    <row r="7157" spans="1:3" ht="15">
      <c r="A7157" s="1"/>
      <c r="C7157" s="539"/>
    </row>
    <row r="7158" spans="1:3" ht="15">
      <c r="A7158" s="1"/>
      <c r="C7158" s="539"/>
    </row>
    <row r="7159" spans="1:3" ht="15">
      <c r="A7159" s="1"/>
      <c r="C7159" s="539"/>
    </row>
    <row r="7160" spans="1:3" ht="15">
      <c r="A7160" s="1"/>
      <c r="C7160" s="539"/>
    </row>
    <row r="7161" spans="1:3" ht="15">
      <c r="A7161" s="1"/>
      <c r="C7161" s="539"/>
    </row>
    <row r="7162" spans="1:3" ht="15">
      <c r="A7162" s="1"/>
      <c r="C7162" s="539"/>
    </row>
    <row r="7163" spans="1:3" ht="15">
      <c r="A7163" s="1"/>
      <c r="C7163" s="539"/>
    </row>
    <row r="7164" spans="1:3" ht="15">
      <c r="A7164" s="1"/>
      <c r="C7164" s="539"/>
    </row>
    <row r="7165" spans="1:3" ht="15">
      <c r="A7165" s="1"/>
      <c r="C7165" s="539"/>
    </row>
    <row r="7166" spans="1:3" ht="15">
      <c r="A7166" s="1"/>
      <c r="C7166" s="539"/>
    </row>
    <row r="7167" spans="1:3" ht="15">
      <c r="A7167" s="1"/>
      <c r="C7167" s="539"/>
    </row>
    <row r="7168" spans="1:3" ht="15">
      <c r="A7168" s="1"/>
      <c r="C7168" s="539"/>
    </row>
    <row r="7169" spans="1:3" ht="15">
      <c r="A7169" s="1"/>
      <c r="C7169" s="539"/>
    </row>
    <row r="7170" spans="1:3" ht="15">
      <c r="A7170" s="1"/>
      <c r="C7170" s="539"/>
    </row>
    <row r="7171" spans="1:3" ht="15">
      <c r="A7171" s="1"/>
      <c r="C7171" s="539"/>
    </row>
    <row r="7172" spans="1:3" ht="15">
      <c r="A7172" s="1"/>
      <c r="C7172" s="539"/>
    </row>
    <row r="7173" spans="1:3" ht="15">
      <c r="A7173" s="1"/>
      <c r="C7173" s="539"/>
    </row>
    <row r="7174" spans="1:3" ht="15">
      <c r="A7174" s="1"/>
      <c r="C7174" s="539"/>
    </row>
    <row r="7175" spans="1:3" ht="15">
      <c r="A7175" s="1"/>
      <c r="C7175" s="539"/>
    </row>
    <row r="7176" spans="1:3" ht="15">
      <c r="A7176" s="1"/>
      <c r="C7176" s="539"/>
    </row>
    <row r="7177" spans="1:3" ht="15">
      <c r="A7177" s="1"/>
      <c r="C7177" s="539"/>
    </row>
    <row r="7178" spans="1:3" ht="15">
      <c r="A7178" s="1"/>
      <c r="C7178" s="539"/>
    </row>
    <row r="7179" spans="1:3" ht="15">
      <c r="A7179" s="1"/>
      <c r="C7179" s="539"/>
    </row>
    <row r="7180" spans="1:3" ht="15">
      <c r="A7180" s="1"/>
      <c r="C7180" s="539"/>
    </row>
    <row r="7181" spans="1:3" ht="15">
      <c r="A7181" s="1"/>
      <c r="C7181" s="539"/>
    </row>
    <row r="7182" spans="1:3" ht="15">
      <c r="A7182" s="1"/>
      <c r="C7182" s="539"/>
    </row>
    <row r="7183" spans="1:3" ht="15">
      <c r="A7183" s="1"/>
      <c r="C7183" s="539"/>
    </row>
    <row r="7184" spans="1:3" ht="15">
      <c r="A7184" s="1"/>
      <c r="C7184" s="539"/>
    </row>
    <row r="7185" spans="1:3" ht="15">
      <c r="A7185" s="1"/>
      <c r="C7185" s="539"/>
    </row>
    <row r="7186" spans="1:3" ht="15">
      <c r="A7186" s="1"/>
      <c r="C7186" s="539"/>
    </row>
    <row r="7187" spans="1:3" ht="15">
      <c r="A7187" s="1"/>
      <c r="C7187" s="539"/>
    </row>
    <row r="7188" spans="1:3" ht="15">
      <c r="A7188" s="1"/>
      <c r="C7188" s="539"/>
    </row>
    <row r="7189" spans="1:3" ht="15">
      <c r="A7189" s="1"/>
      <c r="C7189" s="539"/>
    </row>
    <row r="7190" spans="1:3" ht="15">
      <c r="A7190" s="1"/>
      <c r="C7190" s="539"/>
    </row>
    <row r="7191" spans="1:3" ht="15">
      <c r="A7191" s="1"/>
      <c r="C7191" s="539"/>
    </row>
    <row r="7192" spans="1:3" ht="15">
      <c r="A7192" s="1"/>
      <c r="C7192" s="539"/>
    </row>
    <row r="7193" spans="1:3" ht="15">
      <c r="A7193" s="1"/>
      <c r="C7193" s="539"/>
    </row>
    <row r="7194" spans="1:3" ht="15">
      <c r="A7194" s="1"/>
      <c r="C7194" s="539"/>
    </row>
    <row r="7195" spans="1:3" ht="15">
      <c r="A7195" s="1"/>
      <c r="C7195" s="539"/>
    </row>
    <row r="7196" spans="1:3" ht="15">
      <c r="A7196" s="1"/>
      <c r="C7196" s="539"/>
    </row>
    <row r="7197" spans="1:3" ht="15">
      <c r="A7197" s="1"/>
      <c r="C7197" s="539"/>
    </row>
    <row r="7198" spans="1:3" ht="15">
      <c r="A7198" s="1"/>
      <c r="C7198" s="539"/>
    </row>
    <row r="7199" spans="1:3" ht="15">
      <c r="A7199" s="1"/>
      <c r="C7199" s="539"/>
    </row>
    <row r="7200" spans="1:3" ht="15">
      <c r="A7200" s="1"/>
      <c r="C7200" s="539"/>
    </row>
    <row r="7201" spans="1:3" ht="15">
      <c r="A7201" s="1"/>
      <c r="C7201" s="539"/>
    </row>
    <row r="7202" spans="1:3" ht="15">
      <c r="A7202" s="1"/>
      <c r="C7202" s="539"/>
    </row>
    <row r="7203" spans="1:3" ht="15">
      <c r="A7203" s="1"/>
      <c r="C7203" s="539"/>
    </row>
    <row r="7204" spans="1:3" ht="15">
      <c r="A7204" s="1"/>
      <c r="C7204" s="539"/>
    </row>
    <row r="7205" spans="1:3" ht="15">
      <c r="A7205" s="1"/>
      <c r="C7205" s="539"/>
    </row>
    <row r="7206" spans="1:3" ht="15">
      <c r="A7206" s="1"/>
      <c r="C7206" s="539"/>
    </row>
    <row r="7207" spans="1:3" ht="15">
      <c r="A7207" s="1"/>
      <c r="C7207" s="539"/>
    </row>
    <row r="7208" spans="1:3" ht="15">
      <c r="A7208" s="1"/>
      <c r="C7208" s="539"/>
    </row>
    <row r="7209" spans="1:3" ht="15">
      <c r="A7209" s="1"/>
      <c r="C7209" s="539"/>
    </row>
    <row r="7210" spans="1:3" ht="15">
      <c r="A7210" s="1"/>
      <c r="C7210" s="539"/>
    </row>
    <row r="7211" spans="1:3" ht="15">
      <c r="A7211" s="1"/>
      <c r="C7211" s="539"/>
    </row>
    <row r="7212" spans="1:3" ht="15">
      <c r="A7212" s="1"/>
      <c r="C7212" s="539"/>
    </row>
    <row r="7213" spans="1:3" ht="15">
      <c r="A7213" s="1"/>
      <c r="C7213" s="539"/>
    </row>
    <row r="7214" spans="1:3" ht="15">
      <c r="A7214" s="1"/>
      <c r="C7214" s="539"/>
    </row>
    <row r="7215" spans="1:3" ht="15">
      <c r="A7215" s="1"/>
      <c r="C7215" s="539"/>
    </row>
    <row r="7216" spans="1:3" ht="15">
      <c r="A7216" s="1"/>
      <c r="C7216" s="539"/>
    </row>
    <row r="7217" spans="1:3" ht="15">
      <c r="A7217" s="1"/>
      <c r="C7217" s="539"/>
    </row>
    <row r="7218" spans="1:3" ht="15">
      <c r="A7218" s="1"/>
      <c r="C7218" s="539"/>
    </row>
    <row r="7219" spans="1:3" ht="15">
      <c r="A7219" s="1"/>
      <c r="C7219" s="539"/>
    </row>
    <row r="7220" spans="1:3" ht="15">
      <c r="A7220" s="1"/>
      <c r="C7220" s="539"/>
    </row>
    <row r="7221" spans="1:3" ht="15">
      <c r="A7221" s="1"/>
      <c r="C7221" s="539"/>
    </row>
    <row r="7222" spans="1:3" ht="15">
      <c r="A7222" s="1"/>
      <c r="C7222" s="539"/>
    </row>
    <row r="7223" spans="1:3" ht="15">
      <c r="A7223" s="1"/>
      <c r="C7223" s="539"/>
    </row>
    <row r="7224" spans="1:3" ht="15">
      <c r="A7224" s="1"/>
      <c r="C7224" s="539"/>
    </row>
    <row r="7225" spans="1:3" ht="15">
      <c r="A7225" s="1"/>
      <c r="C7225" s="539"/>
    </row>
    <row r="7226" spans="1:3" ht="15">
      <c r="A7226" s="1"/>
      <c r="C7226" s="539"/>
    </row>
    <row r="7227" spans="1:3" ht="15">
      <c r="A7227" s="1"/>
      <c r="C7227" s="539"/>
    </row>
    <row r="7228" spans="1:3" ht="15">
      <c r="A7228" s="1"/>
      <c r="C7228" s="539"/>
    </row>
    <row r="7229" spans="1:3" ht="15">
      <c r="A7229" s="1"/>
      <c r="C7229" s="539"/>
    </row>
    <row r="7230" spans="1:3" ht="15">
      <c r="A7230" s="1"/>
      <c r="C7230" s="539"/>
    </row>
    <row r="7231" spans="1:3" ht="15">
      <c r="A7231" s="1"/>
      <c r="C7231" s="539"/>
    </row>
    <row r="7232" spans="1:3" ht="15">
      <c r="A7232" s="1"/>
      <c r="C7232" s="539"/>
    </row>
    <row r="7233" spans="1:3" ht="15">
      <c r="A7233" s="1"/>
      <c r="C7233" s="539"/>
    </row>
    <row r="7234" spans="1:3" ht="15">
      <c r="A7234" s="1"/>
      <c r="C7234" s="539"/>
    </row>
    <row r="7235" spans="1:3" ht="15">
      <c r="A7235" s="1"/>
      <c r="C7235" s="539"/>
    </row>
    <row r="7236" spans="1:3" ht="15">
      <c r="A7236" s="1"/>
      <c r="C7236" s="539"/>
    </row>
    <row r="7237" spans="1:3" ht="15">
      <c r="A7237" s="1"/>
      <c r="C7237" s="539"/>
    </row>
    <row r="7238" spans="1:3" ht="15">
      <c r="A7238" s="1"/>
      <c r="C7238" s="539"/>
    </row>
    <row r="7239" spans="1:3" ht="15">
      <c r="A7239" s="1"/>
      <c r="C7239" s="539"/>
    </row>
    <row r="7240" spans="1:3" ht="15">
      <c r="A7240" s="1"/>
      <c r="C7240" s="539"/>
    </row>
    <row r="7241" spans="1:3" ht="15">
      <c r="A7241" s="1"/>
      <c r="C7241" s="539"/>
    </row>
    <row r="7242" spans="1:3" ht="15">
      <c r="A7242" s="1"/>
      <c r="C7242" s="539"/>
    </row>
    <row r="7243" spans="1:3" ht="15">
      <c r="A7243" s="1"/>
      <c r="C7243" s="539"/>
    </row>
    <row r="7244" spans="1:3" ht="15">
      <c r="A7244" s="1"/>
      <c r="C7244" s="539"/>
    </row>
    <row r="7245" spans="1:3" ht="15">
      <c r="A7245" s="1"/>
      <c r="C7245" s="539"/>
    </row>
    <row r="7246" spans="1:3" ht="15">
      <c r="A7246" s="1"/>
      <c r="C7246" s="539"/>
    </row>
    <row r="7247" spans="1:3" ht="15">
      <c r="A7247" s="1"/>
      <c r="C7247" s="539"/>
    </row>
    <row r="7248" spans="1:3" ht="15">
      <c r="A7248" s="1"/>
      <c r="C7248" s="539"/>
    </row>
    <row r="7249" spans="1:3" ht="15">
      <c r="A7249" s="1"/>
      <c r="C7249" s="539"/>
    </row>
    <row r="7250" spans="1:3" ht="15">
      <c r="A7250" s="1"/>
      <c r="C7250" s="539"/>
    </row>
    <row r="7251" spans="1:3" ht="15">
      <c r="A7251" s="1"/>
      <c r="C7251" s="539"/>
    </row>
    <row r="7252" spans="1:3" ht="15">
      <c r="A7252" s="1"/>
      <c r="C7252" s="539"/>
    </row>
    <row r="7253" spans="1:3" ht="15">
      <c r="A7253" s="1"/>
      <c r="C7253" s="539"/>
    </row>
    <row r="7254" spans="1:3" ht="15">
      <c r="A7254" s="1"/>
      <c r="C7254" s="539"/>
    </row>
    <row r="7255" spans="1:3" ht="15">
      <c r="A7255" s="1"/>
      <c r="C7255" s="539"/>
    </row>
    <row r="7256" spans="1:3" ht="15">
      <c r="A7256" s="1"/>
      <c r="C7256" s="539"/>
    </row>
    <row r="7257" spans="1:3" ht="15">
      <c r="A7257" s="1"/>
      <c r="C7257" s="539"/>
    </row>
    <row r="7258" spans="1:3" ht="15">
      <c r="A7258" s="1"/>
      <c r="C7258" s="539"/>
    </row>
    <row r="7259" spans="1:3" ht="15">
      <c r="A7259" s="1"/>
      <c r="C7259" s="539"/>
    </row>
    <row r="7260" spans="1:3" ht="15">
      <c r="A7260" s="1"/>
      <c r="C7260" s="539"/>
    </row>
    <row r="7261" spans="1:3" ht="15">
      <c r="A7261" s="1"/>
      <c r="C7261" s="539"/>
    </row>
    <row r="7262" spans="1:3" ht="15">
      <c r="A7262" s="1"/>
      <c r="C7262" s="539"/>
    </row>
    <row r="7263" spans="1:3" ht="15">
      <c r="A7263" s="1"/>
      <c r="C7263" s="539"/>
    </row>
    <row r="7264" spans="1:3" ht="15">
      <c r="A7264" s="1"/>
      <c r="C7264" s="539"/>
    </row>
    <row r="7265" spans="1:3" ht="15">
      <c r="A7265" s="1"/>
      <c r="C7265" s="539"/>
    </row>
    <row r="7266" spans="1:3" ht="15">
      <c r="A7266" s="1"/>
      <c r="C7266" s="539"/>
    </row>
    <row r="7267" spans="1:3" ht="15">
      <c r="A7267" s="1"/>
      <c r="C7267" s="539"/>
    </row>
    <row r="7268" spans="1:3" ht="15">
      <c r="A7268" s="1"/>
      <c r="C7268" s="539"/>
    </row>
    <row r="7269" spans="1:3" ht="15">
      <c r="A7269" s="1"/>
      <c r="C7269" s="539"/>
    </row>
    <row r="7270" spans="1:3" ht="15">
      <c r="A7270" s="1"/>
      <c r="C7270" s="539"/>
    </row>
    <row r="7271" spans="1:3" ht="15">
      <c r="A7271" s="1"/>
      <c r="C7271" s="539"/>
    </row>
    <row r="7272" spans="1:3" ht="15">
      <c r="A7272" s="1"/>
      <c r="C7272" s="539"/>
    </row>
    <row r="7273" spans="1:3" ht="15">
      <c r="A7273" s="1"/>
      <c r="C7273" s="539"/>
    </row>
    <row r="7274" spans="1:3" ht="15">
      <c r="A7274" s="1"/>
      <c r="C7274" s="539"/>
    </row>
    <row r="7275" spans="1:3" ht="15">
      <c r="A7275" s="1"/>
      <c r="C7275" s="539"/>
    </row>
    <row r="7276" spans="1:3" ht="15">
      <c r="A7276" s="1"/>
      <c r="C7276" s="539"/>
    </row>
    <row r="7277" spans="1:3" ht="15">
      <c r="A7277" s="1"/>
      <c r="C7277" s="539"/>
    </row>
    <row r="7278" spans="1:3" ht="15">
      <c r="A7278" s="1"/>
      <c r="C7278" s="539"/>
    </row>
    <row r="7279" spans="1:3" ht="15">
      <c r="A7279" s="1"/>
      <c r="C7279" s="539"/>
    </row>
    <row r="7280" spans="1:3" ht="15">
      <c r="A7280" s="1"/>
      <c r="C7280" s="539"/>
    </row>
    <row r="7281" spans="1:3" ht="15">
      <c r="A7281" s="1"/>
      <c r="C7281" s="539"/>
    </row>
    <row r="7282" spans="1:3" ht="15">
      <c r="A7282" s="1"/>
      <c r="C7282" s="539"/>
    </row>
    <row r="7283" spans="1:3" ht="15">
      <c r="A7283" s="1"/>
      <c r="C7283" s="539"/>
    </row>
    <row r="7284" spans="1:3" ht="15">
      <c r="A7284" s="1"/>
      <c r="C7284" s="539"/>
    </row>
    <row r="7285" spans="1:3" ht="15">
      <c r="A7285" s="1"/>
      <c r="C7285" s="539"/>
    </row>
    <row r="7286" spans="1:3" ht="15">
      <c r="A7286" s="1"/>
      <c r="C7286" s="539"/>
    </row>
    <row r="7287" spans="1:3" ht="15">
      <c r="A7287" s="1"/>
      <c r="C7287" s="539"/>
    </row>
    <row r="7288" spans="1:3" ht="15">
      <c r="A7288" s="1"/>
      <c r="C7288" s="539"/>
    </row>
    <row r="7289" spans="1:3" ht="15">
      <c r="A7289" s="1"/>
      <c r="C7289" s="539"/>
    </row>
    <row r="7290" spans="1:3" ht="15">
      <c r="A7290" s="1"/>
      <c r="C7290" s="539"/>
    </row>
    <row r="7291" spans="1:3" ht="15">
      <c r="A7291" s="1"/>
      <c r="C7291" s="539"/>
    </row>
    <row r="7292" spans="1:3" ht="15">
      <c r="A7292" s="1"/>
      <c r="C7292" s="539"/>
    </row>
    <row r="7293" spans="1:3" ht="15">
      <c r="A7293" s="1"/>
      <c r="C7293" s="539"/>
    </row>
    <row r="7294" spans="1:3" ht="15">
      <c r="A7294" s="1"/>
      <c r="C7294" s="539"/>
    </row>
    <row r="7295" spans="1:3" ht="15">
      <c r="A7295" s="1"/>
      <c r="C7295" s="539"/>
    </row>
    <row r="7296" spans="1:3" ht="15">
      <c r="A7296" s="1"/>
      <c r="C7296" s="539"/>
    </row>
    <row r="7297" spans="1:3" ht="15">
      <c r="A7297" s="1"/>
      <c r="C7297" s="539"/>
    </row>
    <row r="7298" spans="1:3" ht="15">
      <c r="A7298" s="1"/>
      <c r="C7298" s="539"/>
    </row>
    <row r="7299" spans="1:3" ht="15">
      <c r="A7299" s="1"/>
      <c r="C7299" s="539"/>
    </row>
    <row r="7300" spans="1:3" ht="15">
      <c r="A7300" s="1"/>
      <c r="C7300" s="539"/>
    </row>
    <row r="7301" spans="1:3" ht="15">
      <c r="A7301" s="1"/>
      <c r="C7301" s="539"/>
    </row>
    <row r="7302" spans="1:3" ht="15">
      <c r="A7302" s="1"/>
      <c r="C7302" s="539"/>
    </row>
    <row r="7303" spans="1:3" ht="15">
      <c r="A7303" s="1"/>
      <c r="C7303" s="539"/>
    </row>
    <row r="7304" spans="1:3" ht="15">
      <c r="A7304" s="1"/>
      <c r="C7304" s="539"/>
    </row>
    <row r="7305" spans="1:3" ht="15">
      <c r="A7305" s="1"/>
      <c r="C7305" s="539"/>
    </row>
    <row r="7306" spans="1:3" ht="15">
      <c r="A7306" s="1"/>
      <c r="C7306" s="539"/>
    </row>
    <row r="7307" spans="1:3" ht="15">
      <c r="A7307" s="1"/>
      <c r="C7307" s="539"/>
    </row>
    <row r="7308" spans="1:3" ht="15">
      <c r="A7308" s="1"/>
      <c r="C7308" s="539"/>
    </row>
    <row r="7309" spans="1:3" ht="15">
      <c r="A7309" s="1"/>
      <c r="C7309" s="539"/>
    </row>
    <row r="7310" spans="1:3" ht="15">
      <c r="A7310" s="1"/>
      <c r="C7310" s="539"/>
    </row>
    <row r="7311" spans="1:3" ht="15">
      <c r="A7311" s="1"/>
      <c r="C7311" s="539"/>
    </row>
    <row r="7312" spans="1:3" ht="15">
      <c r="A7312" s="1"/>
      <c r="C7312" s="539"/>
    </row>
    <row r="7313" spans="1:3" ht="15">
      <c r="A7313" s="1"/>
      <c r="C7313" s="539"/>
    </row>
    <row r="7314" spans="1:3" ht="15">
      <c r="A7314" s="1"/>
      <c r="C7314" s="539"/>
    </row>
    <row r="7315" spans="1:3" ht="15">
      <c r="A7315" s="1"/>
      <c r="C7315" s="539"/>
    </row>
    <row r="7316" spans="1:3" ht="15">
      <c r="A7316" s="1"/>
      <c r="C7316" s="539"/>
    </row>
    <row r="7317" spans="1:3" ht="15">
      <c r="A7317" s="1"/>
      <c r="C7317" s="539"/>
    </row>
    <row r="7318" spans="1:3" ht="15">
      <c r="A7318" s="1"/>
      <c r="C7318" s="539"/>
    </row>
    <row r="7319" spans="1:3" ht="15">
      <c r="A7319" s="1"/>
      <c r="C7319" s="539"/>
    </row>
    <row r="7320" spans="1:3" ht="15">
      <c r="A7320" s="1"/>
      <c r="C7320" s="539"/>
    </row>
    <row r="7321" spans="1:3" ht="15">
      <c r="A7321" s="1"/>
      <c r="C7321" s="539"/>
    </row>
    <row r="7322" spans="1:3" ht="15">
      <c r="A7322" s="1"/>
      <c r="C7322" s="539"/>
    </row>
    <row r="7323" spans="1:3" ht="15">
      <c r="A7323" s="1"/>
      <c r="C7323" s="539"/>
    </row>
    <row r="7324" spans="1:3" ht="15">
      <c r="A7324" s="1"/>
      <c r="C7324" s="539"/>
    </row>
    <row r="7325" spans="1:3" ht="15">
      <c r="A7325" s="1"/>
      <c r="C7325" s="539"/>
    </row>
    <row r="7326" spans="1:3" ht="15">
      <c r="A7326" s="1"/>
      <c r="C7326" s="539"/>
    </row>
    <row r="7327" spans="1:3" ht="15">
      <c r="A7327" s="1"/>
      <c r="C7327" s="539"/>
    </row>
    <row r="7328" spans="1:3" ht="15">
      <c r="A7328" s="1"/>
      <c r="C7328" s="539"/>
    </row>
    <row r="7329" spans="1:3" ht="15">
      <c r="A7329" s="1"/>
      <c r="C7329" s="539"/>
    </row>
    <row r="7330" spans="1:3" ht="15">
      <c r="A7330" s="1"/>
      <c r="C7330" s="539"/>
    </row>
    <row r="7331" spans="1:3" ht="15">
      <c r="A7331" s="1"/>
      <c r="C7331" s="539"/>
    </row>
    <row r="7332" spans="1:3" ht="15">
      <c r="A7332" s="1"/>
      <c r="C7332" s="539"/>
    </row>
    <row r="7333" spans="1:3" ht="15">
      <c r="A7333" s="1"/>
      <c r="C7333" s="539"/>
    </row>
    <row r="7334" spans="1:3" ht="15">
      <c r="A7334" s="1"/>
      <c r="C7334" s="539"/>
    </row>
    <row r="7335" spans="1:3" ht="15">
      <c r="A7335" s="1"/>
      <c r="C7335" s="539"/>
    </row>
    <row r="7336" spans="1:3" ht="15">
      <c r="A7336" s="1"/>
      <c r="C7336" s="539"/>
    </row>
    <row r="7337" spans="1:3" ht="15">
      <c r="A7337" s="1"/>
      <c r="C7337" s="539"/>
    </row>
    <row r="7338" spans="1:3" ht="15">
      <c r="A7338" s="1"/>
      <c r="C7338" s="539"/>
    </row>
    <row r="7339" spans="1:3" ht="15">
      <c r="A7339" s="1"/>
      <c r="C7339" s="539"/>
    </row>
    <row r="7340" spans="1:3" ht="15">
      <c r="A7340" s="1"/>
      <c r="C7340" s="539"/>
    </row>
    <row r="7341" spans="1:3" ht="15">
      <c r="A7341" s="1"/>
      <c r="C7341" s="539"/>
    </row>
    <row r="7342" spans="1:3" ht="15">
      <c r="A7342" s="1"/>
      <c r="C7342" s="539"/>
    </row>
    <row r="7343" spans="1:3" ht="15">
      <c r="A7343" s="1"/>
      <c r="C7343" s="539"/>
    </row>
    <row r="7344" spans="1:3" ht="15">
      <c r="A7344" s="1"/>
      <c r="C7344" s="539"/>
    </row>
    <row r="7345" spans="1:3" ht="15">
      <c r="A7345" s="1"/>
      <c r="C7345" s="539"/>
    </row>
    <row r="7346" spans="1:3" ht="15">
      <c r="A7346" s="1"/>
      <c r="C7346" s="539"/>
    </row>
    <row r="7347" spans="1:3" ht="15">
      <c r="A7347" s="1"/>
      <c r="C7347" s="539"/>
    </row>
    <row r="7348" spans="1:3" ht="15">
      <c r="A7348" s="1"/>
      <c r="C7348" s="539"/>
    </row>
    <row r="7349" spans="1:3" ht="15">
      <c r="A7349" s="1"/>
      <c r="C7349" s="539"/>
    </row>
    <row r="7350" spans="1:3" ht="15">
      <c r="A7350" s="1"/>
      <c r="C7350" s="539"/>
    </row>
    <row r="7351" spans="1:3" ht="15">
      <c r="A7351" s="1"/>
      <c r="C7351" s="539"/>
    </row>
    <row r="7352" spans="1:3" ht="15">
      <c r="A7352" s="1"/>
      <c r="C7352" s="539"/>
    </row>
    <row r="7353" spans="1:3" ht="15">
      <c r="A7353" s="1"/>
      <c r="C7353" s="539"/>
    </row>
    <row r="7354" spans="1:3" ht="15">
      <c r="A7354" s="1"/>
      <c r="C7354" s="539"/>
    </row>
    <row r="7355" spans="1:3" ht="15">
      <c r="A7355" s="1"/>
      <c r="C7355" s="539"/>
    </row>
    <row r="7356" spans="1:3" ht="15">
      <c r="A7356" s="1"/>
      <c r="C7356" s="539"/>
    </row>
    <row r="7357" spans="1:3" ht="15">
      <c r="A7357" s="1"/>
      <c r="C7357" s="539"/>
    </row>
    <row r="7358" spans="1:3" ht="15">
      <c r="A7358" s="1"/>
      <c r="C7358" s="539"/>
    </row>
    <row r="7359" spans="1:3" ht="15">
      <c r="A7359" s="1"/>
      <c r="C7359" s="539"/>
    </row>
    <row r="7360" spans="1:3" ht="15">
      <c r="A7360" s="1"/>
      <c r="C7360" s="539"/>
    </row>
    <row r="7361" spans="1:3" ht="15">
      <c r="A7361" s="1"/>
      <c r="C7361" s="539"/>
    </row>
    <row r="7362" spans="1:3" ht="15">
      <c r="A7362" s="1"/>
      <c r="C7362" s="539"/>
    </row>
    <row r="7363" spans="1:3" ht="15">
      <c r="A7363" s="1"/>
      <c r="C7363" s="539"/>
    </row>
    <row r="7364" spans="1:3" ht="15">
      <c r="A7364" s="1"/>
      <c r="C7364" s="539"/>
    </row>
    <row r="7365" spans="1:3" ht="15">
      <c r="A7365" s="1"/>
      <c r="C7365" s="539"/>
    </row>
    <row r="7366" spans="1:3" ht="15">
      <c r="A7366" s="1"/>
      <c r="C7366" s="539"/>
    </row>
    <row r="7367" spans="1:3" ht="15">
      <c r="A7367" s="1"/>
      <c r="C7367" s="539"/>
    </row>
    <row r="7368" spans="1:3" ht="15">
      <c r="A7368" s="1"/>
      <c r="C7368" s="539"/>
    </row>
    <row r="7369" spans="1:3" ht="15">
      <c r="A7369" s="1"/>
      <c r="C7369" s="539"/>
    </row>
    <row r="7370" spans="1:3" ht="15">
      <c r="A7370" s="1"/>
      <c r="C7370" s="539"/>
    </row>
    <row r="7371" spans="1:3" ht="15">
      <c r="A7371" s="1"/>
      <c r="C7371" s="539"/>
    </row>
    <row r="7372" spans="1:3" ht="15">
      <c r="A7372" s="1"/>
      <c r="C7372" s="539"/>
    </row>
    <row r="7373" spans="1:3" ht="15">
      <c r="A7373" s="1"/>
      <c r="C7373" s="539"/>
    </row>
    <row r="7374" spans="1:3" ht="15">
      <c r="A7374" s="1"/>
      <c r="C7374" s="539"/>
    </row>
    <row r="7375" spans="1:3" ht="15">
      <c r="A7375" s="1"/>
      <c r="C7375" s="539"/>
    </row>
    <row r="7376" spans="1:3" ht="15">
      <c r="A7376" s="1"/>
      <c r="C7376" s="539"/>
    </row>
    <row r="7377" spans="1:3" ht="15">
      <c r="A7377" s="1"/>
      <c r="C7377" s="539"/>
    </row>
    <row r="7378" spans="1:3" ht="15">
      <c r="A7378" s="1"/>
      <c r="C7378" s="539"/>
    </row>
    <row r="7379" spans="1:3" ht="15">
      <c r="A7379" s="1"/>
      <c r="C7379" s="539"/>
    </row>
    <row r="7380" spans="1:3" ht="15">
      <c r="A7380" s="1"/>
      <c r="C7380" s="539"/>
    </row>
    <row r="7381" spans="1:3" ht="15">
      <c r="A7381" s="1"/>
      <c r="C7381" s="539"/>
    </row>
    <row r="7382" spans="1:3" ht="15">
      <c r="A7382" s="1"/>
      <c r="C7382" s="539"/>
    </row>
    <row r="7383" spans="1:3" ht="15">
      <c r="A7383" s="1"/>
      <c r="C7383" s="539"/>
    </row>
    <row r="7384" spans="1:3" ht="15">
      <c r="A7384" s="1"/>
      <c r="C7384" s="539"/>
    </row>
    <row r="7385" spans="1:3" ht="15">
      <c r="A7385" s="1"/>
      <c r="C7385" s="539"/>
    </row>
    <row r="7386" spans="1:3" ht="15">
      <c r="A7386" s="1"/>
      <c r="C7386" s="539"/>
    </row>
    <row r="7387" spans="1:3" ht="15">
      <c r="A7387" s="1"/>
      <c r="C7387" s="539"/>
    </row>
    <row r="7388" spans="1:3" ht="15">
      <c r="A7388" s="1"/>
      <c r="C7388" s="539"/>
    </row>
    <row r="7389" spans="1:3" ht="15">
      <c r="A7389" s="1"/>
      <c r="C7389" s="539"/>
    </row>
    <row r="7390" spans="1:3" ht="15">
      <c r="A7390" s="1"/>
      <c r="C7390" s="539"/>
    </row>
    <row r="7391" spans="1:3" ht="15">
      <c r="A7391" s="1"/>
      <c r="C7391" s="539"/>
    </row>
    <row r="7392" spans="1:3" ht="15">
      <c r="A7392" s="1"/>
      <c r="C7392" s="539"/>
    </row>
    <row r="7393" spans="1:3" ht="15">
      <c r="A7393" s="1"/>
      <c r="C7393" s="539"/>
    </row>
    <row r="7394" spans="1:3" ht="15">
      <c r="A7394" s="1"/>
      <c r="C7394" s="539"/>
    </row>
    <row r="7395" spans="1:3" ht="15">
      <c r="A7395" s="1"/>
      <c r="C7395" s="539"/>
    </row>
    <row r="7396" spans="1:3" ht="15">
      <c r="A7396" s="1"/>
      <c r="C7396" s="539"/>
    </row>
    <row r="7397" spans="1:3" ht="15">
      <c r="A7397" s="1"/>
      <c r="C7397" s="539"/>
    </row>
    <row r="7398" spans="1:3" ht="15">
      <c r="A7398" s="1"/>
      <c r="C7398" s="539"/>
    </row>
    <row r="7399" spans="1:3" ht="15">
      <c r="A7399" s="1"/>
      <c r="C7399" s="539"/>
    </row>
    <row r="7400" spans="1:3" ht="15">
      <c r="A7400" s="1"/>
      <c r="C7400" s="539"/>
    </row>
    <row r="7401" spans="1:3" ht="15">
      <c r="A7401" s="1"/>
      <c r="C7401" s="539"/>
    </row>
    <row r="7402" spans="1:3" ht="15">
      <c r="A7402" s="1"/>
      <c r="C7402" s="539"/>
    </row>
    <row r="7403" spans="1:3" ht="15">
      <c r="A7403" s="1"/>
      <c r="C7403" s="539"/>
    </row>
    <row r="7404" spans="1:3" ht="15">
      <c r="A7404" s="1"/>
      <c r="C7404" s="539"/>
    </row>
    <row r="7405" spans="1:3" ht="15">
      <c r="A7405" s="1"/>
      <c r="C7405" s="539"/>
    </row>
    <row r="7406" spans="1:3" ht="15">
      <c r="A7406" s="1"/>
      <c r="C7406" s="539"/>
    </row>
    <row r="7407" spans="1:3" ht="15">
      <c r="A7407" s="1"/>
      <c r="C7407" s="539"/>
    </row>
    <row r="7408" spans="1:3" ht="15">
      <c r="A7408" s="1"/>
      <c r="C7408" s="539"/>
    </row>
    <row r="7409" spans="1:3" ht="15">
      <c r="A7409" s="1"/>
      <c r="C7409" s="539"/>
    </row>
    <row r="7410" spans="1:3" ht="15">
      <c r="A7410" s="1"/>
      <c r="C7410" s="539"/>
    </row>
    <row r="7411" spans="1:3" ht="15">
      <c r="A7411" s="1"/>
      <c r="C7411" s="539"/>
    </row>
    <row r="7412" spans="1:3" ht="15">
      <c r="A7412" s="1"/>
      <c r="C7412" s="539"/>
    </row>
    <row r="7413" spans="1:3" ht="15">
      <c r="A7413" s="1"/>
      <c r="C7413" s="539"/>
    </row>
    <row r="7414" spans="1:3" ht="15">
      <c r="A7414" s="1"/>
      <c r="C7414" s="539"/>
    </row>
    <row r="7415" spans="1:3" ht="15">
      <c r="A7415" s="1"/>
      <c r="C7415" s="539"/>
    </row>
    <row r="7416" spans="1:3" ht="15">
      <c r="A7416" s="1"/>
      <c r="C7416" s="539"/>
    </row>
    <row r="7417" spans="1:3" ht="15">
      <c r="A7417" s="1"/>
      <c r="C7417" s="539"/>
    </row>
    <row r="7418" spans="1:3" ht="15">
      <c r="A7418" s="1"/>
      <c r="C7418" s="539"/>
    </row>
    <row r="7419" spans="1:3" ht="15">
      <c r="A7419" s="1"/>
      <c r="C7419" s="539"/>
    </row>
    <row r="7420" spans="1:3" ht="15">
      <c r="A7420" s="1"/>
      <c r="C7420" s="539"/>
    </row>
    <row r="7421" spans="1:3" ht="15">
      <c r="A7421" s="1"/>
      <c r="C7421" s="539"/>
    </row>
    <row r="7422" spans="1:3" ht="15">
      <c r="A7422" s="1"/>
      <c r="C7422" s="539"/>
    </row>
    <row r="7423" spans="1:3" ht="15">
      <c r="A7423" s="1"/>
      <c r="C7423" s="539"/>
    </row>
    <row r="7424" spans="1:3" ht="15">
      <c r="A7424" s="1"/>
      <c r="C7424" s="539"/>
    </row>
    <row r="7425" spans="1:3" ht="15">
      <c r="A7425" s="1"/>
      <c r="C7425" s="539"/>
    </row>
    <row r="7426" spans="1:3" ht="15">
      <c r="A7426" s="1"/>
      <c r="C7426" s="539"/>
    </row>
    <row r="7427" spans="1:3" ht="15">
      <c r="A7427" s="1"/>
      <c r="C7427" s="539"/>
    </row>
    <row r="7428" spans="1:3" ht="15">
      <c r="A7428" s="1"/>
      <c r="C7428" s="539"/>
    </row>
    <row r="7429" spans="1:3" ht="15">
      <c r="A7429" s="1"/>
      <c r="C7429" s="539"/>
    </row>
    <row r="7430" spans="1:3" ht="15">
      <c r="A7430" s="1"/>
      <c r="C7430" s="539"/>
    </row>
    <row r="7431" spans="1:3" ht="15">
      <c r="A7431" s="1"/>
      <c r="C7431" s="539"/>
    </row>
    <row r="7432" spans="1:3" ht="15">
      <c r="A7432" s="1"/>
      <c r="C7432" s="539"/>
    </row>
    <row r="7433" spans="1:3" ht="15">
      <c r="A7433" s="1"/>
      <c r="C7433" s="539"/>
    </row>
    <row r="7434" spans="1:3" ht="15">
      <c r="A7434" s="1"/>
      <c r="C7434" s="539"/>
    </row>
    <row r="7435" spans="1:3" ht="15">
      <c r="A7435" s="1"/>
      <c r="C7435" s="539"/>
    </row>
    <row r="7436" spans="1:3" ht="15">
      <c r="A7436" s="1"/>
      <c r="C7436" s="539"/>
    </row>
    <row r="7437" spans="1:3" ht="15">
      <c r="A7437" s="1"/>
      <c r="C7437" s="539"/>
    </row>
    <row r="7438" spans="1:3" ht="15">
      <c r="A7438" s="1"/>
      <c r="C7438" s="539"/>
    </row>
    <row r="7439" spans="1:3" ht="15">
      <c r="A7439" s="1"/>
      <c r="C7439" s="539"/>
    </row>
    <row r="7440" spans="1:3" ht="15">
      <c r="A7440" s="1"/>
      <c r="C7440" s="539"/>
    </row>
    <row r="7441" spans="1:3" ht="15">
      <c r="A7441" s="1"/>
      <c r="C7441" s="539"/>
    </row>
    <row r="7442" spans="1:3" ht="15">
      <c r="A7442" s="1"/>
      <c r="C7442" s="539"/>
    </row>
    <row r="7443" spans="1:3" ht="15">
      <c r="A7443" s="1"/>
      <c r="C7443" s="539"/>
    </row>
    <row r="7444" spans="1:3" ht="15">
      <c r="A7444" s="1"/>
      <c r="C7444" s="539"/>
    </row>
    <row r="7445" spans="1:3" ht="15">
      <c r="A7445" s="1"/>
      <c r="C7445" s="539"/>
    </row>
    <row r="7446" spans="1:3" ht="15">
      <c r="A7446" s="1"/>
      <c r="C7446" s="539"/>
    </row>
    <row r="7447" spans="1:3" ht="15">
      <c r="A7447" s="1"/>
      <c r="C7447" s="539"/>
    </row>
    <row r="7448" spans="1:3" ht="15">
      <c r="A7448" s="1"/>
      <c r="C7448" s="539"/>
    </row>
    <row r="7449" spans="1:3" ht="15">
      <c r="A7449" s="1"/>
      <c r="C7449" s="539"/>
    </row>
    <row r="7450" spans="1:3" ht="15">
      <c r="A7450" s="1"/>
      <c r="C7450" s="539"/>
    </row>
    <row r="7451" spans="1:3" ht="15">
      <c r="A7451" s="1"/>
      <c r="C7451" s="539"/>
    </row>
    <row r="7452" spans="1:3" ht="15">
      <c r="A7452" s="1"/>
      <c r="C7452" s="539"/>
    </row>
    <row r="7453" spans="1:3" ht="15">
      <c r="A7453" s="1"/>
      <c r="C7453" s="539"/>
    </row>
    <row r="7454" spans="1:3" ht="15">
      <c r="A7454" s="1"/>
      <c r="C7454" s="539"/>
    </row>
    <row r="7455" spans="1:3" ht="15">
      <c r="A7455" s="1"/>
      <c r="C7455" s="539"/>
    </row>
    <row r="7456" spans="1:3" ht="15">
      <c r="A7456" s="1"/>
      <c r="C7456" s="539"/>
    </row>
    <row r="7457" spans="1:3" ht="15">
      <c r="A7457" s="1"/>
      <c r="C7457" s="539"/>
    </row>
    <row r="7458" spans="1:3" ht="15">
      <c r="A7458" s="1"/>
      <c r="C7458" s="539"/>
    </row>
    <row r="7459" spans="1:3" ht="15">
      <c r="A7459" s="1"/>
      <c r="C7459" s="539"/>
    </row>
    <row r="7460" spans="1:3" ht="15">
      <c r="A7460" s="1"/>
      <c r="C7460" s="539"/>
    </row>
    <row r="7461" spans="1:3" ht="15">
      <c r="A7461" s="1"/>
      <c r="C7461" s="539"/>
    </row>
    <row r="7462" spans="1:3" ht="15">
      <c r="A7462" s="1"/>
      <c r="C7462" s="539"/>
    </row>
    <row r="7463" spans="1:3" ht="15">
      <c r="A7463" s="1"/>
      <c r="C7463" s="539"/>
    </row>
    <row r="7464" spans="1:3" ht="15">
      <c r="A7464" s="1"/>
      <c r="C7464" s="539"/>
    </row>
    <row r="7465" spans="1:3" ht="15">
      <c r="A7465" s="1"/>
      <c r="C7465" s="539"/>
    </row>
    <row r="7466" spans="1:3" ht="15">
      <c r="A7466" s="1"/>
      <c r="C7466" s="539"/>
    </row>
    <row r="7467" spans="1:3" ht="15">
      <c r="A7467" s="1"/>
      <c r="C7467" s="539"/>
    </row>
    <row r="7468" spans="1:3" ht="15">
      <c r="A7468" s="1"/>
      <c r="C7468" s="539"/>
    </row>
    <row r="7469" spans="1:3" ht="15">
      <c r="A7469" s="1"/>
      <c r="C7469" s="539"/>
    </row>
    <row r="7470" spans="1:3" ht="15">
      <c r="A7470" s="1"/>
      <c r="C7470" s="539"/>
    </row>
    <row r="7471" spans="1:3" ht="15">
      <c r="A7471" s="1"/>
      <c r="C7471" s="539"/>
    </row>
    <row r="7472" spans="1:3" ht="15">
      <c r="A7472" s="1"/>
      <c r="C7472" s="539"/>
    </row>
    <row r="7473" spans="1:3" ht="15">
      <c r="A7473" s="1"/>
      <c r="C7473" s="539"/>
    </row>
    <row r="7474" spans="1:3" ht="15">
      <c r="A7474" s="1"/>
      <c r="C7474" s="539"/>
    </row>
    <row r="7475" spans="1:3" ht="15">
      <c r="A7475" s="1"/>
      <c r="C7475" s="539"/>
    </row>
    <row r="7476" spans="1:3" ht="15">
      <c r="A7476" s="1"/>
      <c r="C7476" s="539"/>
    </row>
    <row r="7477" spans="1:3" ht="15">
      <c r="A7477" s="1"/>
      <c r="C7477" s="539"/>
    </row>
    <row r="7478" spans="1:3" ht="15">
      <c r="A7478" s="1"/>
      <c r="C7478" s="539"/>
    </row>
    <row r="7479" spans="1:3" ht="15">
      <c r="A7479" s="1"/>
      <c r="C7479" s="539"/>
    </row>
    <row r="7480" spans="1:3" ht="15">
      <c r="A7480" s="1"/>
      <c r="C7480" s="539"/>
    </row>
    <row r="7481" spans="1:3" ht="15">
      <c r="A7481" s="1"/>
      <c r="C7481" s="539"/>
    </row>
    <row r="7482" spans="1:3" ht="15">
      <c r="A7482" s="1"/>
      <c r="C7482" s="539"/>
    </row>
    <row r="7483" spans="1:3" ht="15">
      <c r="A7483" s="1"/>
      <c r="C7483" s="539"/>
    </row>
    <row r="7484" spans="1:3" ht="15">
      <c r="A7484" s="1"/>
      <c r="C7484" s="539"/>
    </row>
    <row r="7485" spans="1:3" ht="15">
      <c r="A7485" s="1"/>
      <c r="C7485" s="539"/>
    </row>
    <row r="7486" spans="1:3" ht="15">
      <c r="A7486" s="1"/>
      <c r="C7486" s="539"/>
    </row>
    <row r="7487" spans="1:3" ht="15">
      <c r="A7487" s="1"/>
      <c r="C7487" s="539"/>
    </row>
    <row r="7488" spans="1:3" ht="15">
      <c r="A7488" s="1"/>
      <c r="C7488" s="539"/>
    </row>
    <row r="7489" spans="1:3" ht="15">
      <c r="A7489" s="1"/>
      <c r="C7489" s="539"/>
    </row>
    <row r="7490" spans="1:3" ht="15">
      <c r="A7490" s="1"/>
      <c r="C7490" s="539"/>
    </row>
    <row r="7491" spans="1:3" ht="15">
      <c r="A7491" s="1"/>
      <c r="C7491" s="539"/>
    </row>
    <row r="7492" spans="1:3" ht="15">
      <c r="A7492" s="1"/>
      <c r="C7492" s="539"/>
    </row>
    <row r="7493" spans="1:3" ht="15">
      <c r="A7493" s="1"/>
      <c r="C7493" s="539"/>
    </row>
    <row r="7494" spans="1:3" ht="15">
      <c r="A7494" s="1"/>
      <c r="C7494" s="539"/>
    </row>
    <row r="7495" spans="1:3" ht="15">
      <c r="A7495" s="1"/>
      <c r="C7495" s="539"/>
    </row>
    <row r="7496" spans="1:3" ht="15">
      <c r="A7496" s="1"/>
      <c r="C7496" s="539"/>
    </row>
    <row r="7497" spans="1:3" ht="15">
      <c r="A7497" s="1"/>
      <c r="C7497" s="539"/>
    </row>
    <row r="7498" spans="1:3" ht="15">
      <c r="A7498" s="1"/>
      <c r="C7498" s="539"/>
    </row>
    <row r="7499" spans="1:3" ht="15">
      <c r="A7499" s="1"/>
      <c r="C7499" s="539"/>
    </row>
    <row r="7500" spans="1:3" ht="15">
      <c r="A7500" s="1"/>
      <c r="C7500" s="539"/>
    </row>
    <row r="7501" spans="1:3" ht="15">
      <c r="A7501" s="1"/>
      <c r="C7501" s="539"/>
    </row>
    <row r="7502" spans="1:3" ht="15">
      <c r="A7502" s="1"/>
      <c r="C7502" s="539"/>
    </row>
    <row r="7503" spans="1:3" ht="15">
      <c r="A7503" s="1"/>
      <c r="C7503" s="539"/>
    </row>
    <row r="7504" spans="1:3" ht="15">
      <c r="A7504" s="1"/>
      <c r="C7504" s="539"/>
    </row>
    <row r="7505" spans="1:3" ht="15">
      <c r="A7505" s="1"/>
      <c r="C7505" s="539"/>
    </row>
    <row r="7506" spans="1:3" ht="15">
      <c r="A7506" s="1"/>
      <c r="C7506" s="539"/>
    </row>
    <row r="7507" spans="1:3" ht="15">
      <c r="A7507" s="1"/>
      <c r="C7507" s="539"/>
    </row>
    <row r="7508" spans="1:3" ht="15">
      <c r="A7508" s="1"/>
      <c r="C7508" s="539"/>
    </row>
    <row r="7509" spans="1:3" ht="15">
      <c r="A7509" s="1"/>
      <c r="C7509" s="539"/>
    </row>
    <row r="7510" spans="1:3" ht="15">
      <c r="A7510" s="1"/>
      <c r="C7510" s="539"/>
    </row>
    <row r="7511" spans="1:3" ht="15">
      <c r="A7511" s="1"/>
      <c r="C7511" s="539"/>
    </row>
    <row r="7512" spans="1:3" ht="15">
      <c r="A7512" s="1"/>
      <c r="C7512" s="539"/>
    </row>
    <row r="7513" spans="1:3" ht="15">
      <c r="A7513" s="1"/>
      <c r="C7513" s="539"/>
    </row>
    <row r="7514" spans="1:3" ht="15">
      <c r="A7514" s="1"/>
      <c r="C7514" s="539"/>
    </row>
    <row r="7515" spans="1:3" ht="15">
      <c r="A7515" s="1"/>
      <c r="C7515" s="539"/>
    </row>
    <row r="7516" spans="1:3" ht="15">
      <c r="A7516" s="1"/>
      <c r="C7516" s="539"/>
    </row>
    <row r="7517" spans="1:3" ht="15">
      <c r="A7517" s="1"/>
      <c r="C7517" s="539"/>
    </row>
    <row r="7518" spans="1:3" ht="15">
      <c r="A7518" s="1"/>
      <c r="C7518" s="539"/>
    </row>
    <row r="7519" spans="1:3" ht="15">
      <c r="A7519" s="1"/>
      <c r="C7519" s="539"/>
    </row>
    <row r="7520" spans="1:3" ht="15">
      <c r="A7520" s="1"/>
      <c r="C7520" s="539"/>
    </row>
    <row r="7521" spans="1:3" ht="15">
      <c r="A7521" s="1"/>
      <c r="C7521" s="539"/>
    </row>
    <row r="7522" spans="1:3" ht="15">
      <c r="A7522" s="1"/>
      <c r="C7522" s="539"/>
    </row>
    <row r="7523" spans="1:3" ht="15">
      <c r="A7523" s="1"/>
      <c r="C7523" s="539"/>
    </row>
    <row r="7524" spans="1:3" ht="15">
      <c r="A7524" s="1"/>
      <c r="C7524" s="539"/>
    </row>
    <row r="7525" spans="1:3" ht="15">
      <c r="A7525" s="1"/>
      <c r="C7525" s="539"/>
    </row>
    <row r="7526" spans="1:3" ht="15">
      <c r="A7526" s="1"/>
      <c r="C7526" s="539"/>
    </row>
    <row r="7527" spans="1:3" ht="15">
      <c r="A7527" s="1"/>
      <c r="C7527" s="539"/>
    </row>
    <row r="7528" spans="1:3" ht="15">
      <c r="A7528" s="1"/>
      <c r="C7528" s="539"/>
    </row>
    <row r="7529" spans="1:3" ht="15">
      <c r="A7529" s="1"/>
      <c r="C7529" s="539"/>
    </row>
    <row r="7530" spans="1:3" ht="15">
      <c r="A7530" s="1"/>
      <c r="C7530" s="539"/>
    </row>
    <row r="7531" spans="1:3" ht="15">
      <c r="A7531" s="1"/>
      <c r="C7531" s="539"/>
    </row>
    <row r="7532" spans="1:3" ht="15">
      <c r="A7532" s="1"/>
      <c r="C7532" s="539"/>
    </row>
    <row r="7533" spans="1:3" ht="15">
      <c r="A7533" s="1"/>
      <c r="C7533" s="539"/>
    </row>
    <row r="7534" spans="1:3" ht="15">
      <c r="A7534" s="1"/>
      <c r="C7534" s="539"/>
    </row>
    <row r="7535" spans="1:3" ht="15">
      <c r="A7535" s="1"/>
      <c r="C7535" s="539"/>
    </row>
    <row r="7536" spans="1:3" ht="15">
      <c r="A7536" s="1"/>
      <c r="C7536" s="539"/>
    </row>
    <row r="7537" spans="1:3" ht="15">
      <c r="A7537" s="1"/>
      <c r="C7537" s="539"/>
    </row>
    <row r="7538" spans="1:3" ht="15">
      <c r="A7538" s="1"/>
      <c r="C7538" s="539"/>
    </row>
    <row r="7539" spans="1:3" ht="15">
      <c r="A7539" s="1"/>
      <c r="C7539" s="539"/>
    </row>
    <row r="7540" spans="1:3" ht="15">
      <c r="A7540" s="1"/>
      <c r="C7540" s="539"/>
    </row>
    <row r="7541" spans="1:3" ht="15">
      <c r="A7541" s="1"/>
      <c r="C7541" s="539"/>
    </row>
    <row r="7542" spans="1:3" ht="15">
      <c r="A7542" s="1"/>
      <c r="C7542" s="539"/>
    </row>
    <row r="7543" spans="1:3" ht="15">
      <c r="A7543" s="1"/>
      <c r="C7543" s="539"/>
    </row>
    <row r="7544" spans="1:3" ht="15">
      <c r="A7544" s="1"/>
      <c r="C7544" s="539"/>
    </row>
    <row r="7545" spans="1:3" ht="15">
      <c r="A7545" s="1"/>
      <c r="C7545" s="539"/>
    </row>
    <row r="7546" spans="1:3" ht="15">
      <c r="A7546" s="1"/>
      <c r="C7546" s="539"/>
    </row>
    <row r="7547" spans="1:3" ht="15">
      <c r="A7547" s="1"/>
      <c r="C7547" s="539"/>
    </row>
    <row r="7548" spans="1:3" ht="15">
      <c r="A7548" s="1"/>
      <c r="C7548" s="539"/>
    </row>
    <row r="7549" spans="1:3" ht="15">
      <c r="A7549" s="1"/>
      <c r="C7549" s="539"/>
    </row>
    <row r="7550" spans="1:3" ht="15">
      <c r="A7550" s="1"/>
      <c r="C7550" s="539"/>
    </row>
    <row r="7551" spans="1:3" ht="15">
      <c r="A7551" s="1"/>
      <c r="C7551" s="539"/>
    </row>
    <row r="7552" spans="1:3" ht="15">
      <c r="A7552" s="1"/>
      <c r="C7552" s="539"/>
    </row>
    <row r="7553" spans="1:3" ht="15">
      <c r="A7553" s="1"/>
      <c r="C7553" s="539"/>
    </row>
    <row r="7554" spans="1:3" ht="15">
      <c r="A7554" s="1"/>
      <c r="C7554" s="539"/>
    </row>
    <row r="7555" spans="1:3" ht="15">
      <c r="A7555" s="1"/>
      <c r="C7555" s="539"/>
    </row>
    <row r="7556" spans="1:3" ht="15">
      <c r="A7556" s="1"/>
      <c r="C7556" s="539"/>
    </row>
    <row r="7557" spans="1:3" ht="15">
      <c r="A7557" s="1"/>
      <c r="C7557" s="539"/>
    </row>
    <row r="7558" spans="1:3" ht="15">
      <c r="A7558" s="1"/>
      <c r="C7558" s="539"/>
    </row>
    <row r="7559" spans="1:3" ht="15">
      <c r="A7559" s="1"/>
      <c r="C7559" s="539"/>
    </row>
    <row r="7560" spans="1:3" ht="15">
      <c r="A7560" s="1"/>
      <c r="C7560" s="539"/>
    </row>
    <row r="7561" spans="1:3" ht="15">
      <c r="A7561" s="1"/>
      <c r="C7561" s="539"/>
    </row>
    <row r="7562" spans="1:3" ht="15">
      <c r="A7562" s="1"/>
      <c r="C7562" s="539"/>
    </row>
    <row r="7563" spans="1:3" ht="15">
      <c r="A7563" s="1"/>
      <c r="C7563" s="539"/>
    </row>
    <row r="7564" spans="1:3" ht="15">
      <c r="A7564" s="1"/>
      <c r="C7564" s="539"/>
    </row>
    <row r="7565" spans="1:3" ht="15">
      <c r="A7565" s="1"/>
      <c r="C7565" s="539"/>
    </row>
    <row r="7566" spans="1:3" ht="15">
      <c r="A7566" s="1"/>
      <c r="C7566" s="539"/>
    </row>
    <row r="7567" spans="1:3" ht="15">
      <c r="A7567" s="1"/>
      <c r="C7567" s="539"/>
    </row>
    <row r="7568" spans="1:3" ht="15">
      <c r="A7568" s="1"/>
      <c r="C7568" s="539"/>
    </row>
    <row r="7569" spans="1:3" ht="15">
      <c r="A7569" s="1"/>
      <c r="C7569" s="539"/>
    </row>
    <row r="7570" spans="1:3" ht="15">
      <c r="A7570" s="1"/>
      <c r="C7570" s="539"/>
    </row>
    <row r="7571" spans="1:3" ht="15">
      <c r="A7571" s="1"/>
      <c r="C7571" s="539"/>
    </row>
    <row r="7572" spans="1:3" ht="15">
      <c r="A7572" s="1"/>
      <c r="C7572" s="539"/>
    </row>
    <row r="7573" spans="1:3" ht="15">
      <c r="A7573" s="1"/>
      <c r="C7573" s="539"/>
    </row>
    <row r="7574" spans="1:3" ht="15">
      <c r="A7574" s="1"/>
      <c r="C7574" s="539"/>
    </row>
    <row r="7575" spans="1:3" ht="15">
      <c r="A7575" s="1"/>
      <c r="C7575" s="539"/>
    </row>
    <row r="7576" spans="1:3" ht="15">
      <c r="A7576" s="1"/>
      <c r="C7576" s="539"/>
    </row>
    <row r="7577" spans="1:3" ht="15">
      <c r="A7577" s="1"/>
      <c r="C7577" s="539"/>
    </row>
    <row r="7578" spans="1:3" ht="15">
      <c r="A7578" s="1"/>
      <c r="C7578" s="539"/>
    </row>
    <row r="7579" spans="1:3" ht="15">
      <c r="A7579" s="1"/>
      <c r="C7579" s="539"/>
    </row>
    <row r="7580" spans="1:3" ht="15">
      <c r="A7580" s="1"/>
      <c r="C7580" s="539"/>
    </row>
    <row r="7581" spans="1:3" ht="15">
      <c r="A7581" s="1"/>
      <c r="C7581" s="539"/>
    </row>
    <row r="7582" spans="1:3" ht="15">
      <c r="A7582" s="1"/>
      <c r="C7582" s="539"/>
    </row>
    <row r="7583" spans="1:3" ht="15">
      <c r="A7583" s="1"/>
      <c r="C7583" s="539"/>
    </row>
    <row r="7584" spans="1:3" ht="15">
      <c r="A7584" s="1"/>
      <c r="C7584" s="539"/>
    </row>
    <row r="7585" spans="1:3" ht="15">
      <c r="A7585" s="1"/>
      <c r="C7585" s="539"/>
    </row>
    <row r="7586" spans="1:3" ht="15">
      <c r="A7586" s="1"/>
      <c r="C7586" s="539"/>
    </row>
    <row r="7587" spans="1:3" ht="15">
      <c r="A7587" s="1"/>
      <c r="C7587" s="539"/>
    </row>
    <row r="7588" spans="1:3" ht="15">
      <c r="A7588" s="1"/>
      <c r="C7588" s="539"/>
    </row>
    <row r="7589" spans="1:3" ht="15">
      <c r="A7589" s="1"/>
      <c r="C7589" s="539"/>
    </row>
    <row r="7590" spans="1:3" ht="15">
      <c r="A7590" s="1"/>
      <c r="C7590" s="539"/>
    </row>
    <row r="7591" spans="1:3" ht="15">
      <c r="A7591" s="1"/>
      <c r="C7591" s="539"/>
    </row>
    <row r="7592" spans="1:3" ht="15">
      <c r="A7592" s="1"/>
      <c r="C7592" s="539"/>
    </row>
    <row r="7593" spans="1:3" ht="15">
      <c r="A7593" s="1"/>
      <c r="C7593" s="539"/>
    </row>
    <row r="7594" spans="1:3" ht="15">
      <c r="A7594" s="1"/>
      <c r="C7594" s="539"/>
    </row>
    <row r="7595" spans="1:3" ht="15">
      <c r="A7595" s="1"/>
      <c r="C7595" s="539"/>
    </row>
    <row r="7596" spans="1:3" ht="15">
      <c r="A7596" s="1"/>
      <c r="C7596" s="539"/>
    </row>
    <row r="7597" spans="1:3" ht="15">
      <c r="A7597" s="1"/>
      <c r="C7597" s="539"/>
    </row>
    <row r="7598" spans="1:3" ht="15">
      <c r="A7598" s="1"/>
      <c r="C7598" s="539"/>
    </row>
    <row r="7599" spans="1:3" ht="15">
      <c r="A7599" s="1"/>
      <c r="C7599" s="539"/>
    </row>
    <row r="7600" spans="1:3" ht="15">
      <c r="A7600" s="1"/>
      <c r="C7600" s="539"/>
    </row>
    <row r="7601" spans="1:3" ht="15">
      <c r="A7601" s="1"/>
      <c r="C7601" s="539"/>
    </row>
    <row r="7602" spans="1:3" ht="15">
      <c r="A7602" s="1"/>
      <c r="C7602" s="539"/>
    </row>
    <row r="7603" spans="1:3" ht="15">
      <c r="A7603" s="1"/>
      <c r="C7603" s="539"/>
    </row>
    <row r="7604" spans="1:3" ht="15">
      <c r="A7604" s="1"/>
      <c r="C7604" s="539"/>
    </row>
    <row r="7605" spans="1:3" ht="15">
      <c r="A7605" s="1"/>
      <c r="C7605" s="539"/>
    </row>
    <row r="7606" spans="1:3" ht="15">
      <c r="A7606" s="1"/>
      <c r="C7606" s="539"/>
    </row>
    <row r="7607" spans="1:3" ht="15">
      <c r="A7607" s="1"/>
      <c r="C7607" s="539"/>
    </row>
    <row r="7608" spans="1:3" ht="15">
      <c r="A7608" s="1"/>
      <c r="C7608" s="539"/>
    </row>
    <row r="7609" spans="1:3" ht="15">
      <c r="A7609" s="1"/>
      <c r="C7609" s="539"/>
    </row>
    <row r="7610" spans="1:3" ht="15">
      <c r="A7610" s="1"/>
      <c r="C7610" s="539"/>
    </row>
    <row r="7611" spans="1:3" ht="15">
      <c r="A7611" s="1"/>
      <c r="C7611" s="539"/>
    </row>
    <row r="7612" spans="1:3" ht="15">
      <c r="A7612" s="1"/>
      <c r="C7612" s="539"/>
    </row>
    <row r="7613" spans="1:3" ht="15">
      <c r="A7613" s="1"/>
      <c r="C7613" s="539"/>
    </row>
    <row r="7614" spans="1:3" ht="15">
      <c r="A7614" s="1"/>
      <c r="C7614" s="539"/>
    </row>
    <row r="7615" spans="1:3" ht="15">
      <c r="A7615" s="1"/>
      <c r="C7615" s="539"/>
    </row>
    <row r="7616" spans="1:3" ht="15">
      <c r="A7616" s="1"/>
      <c r="C7616" s="539"/>
    </row>
    <row r="7617" spans="1:3" ht="15">
      <c r="A7617" s="1"/>
      <c r="C7617" s="539"/>
    </row>
    <row r="7618" spans="1:3" ht="15">
      <c r="A7618" s="1"/>
      <c r="C7618" s="539"/>
    </row>
    <row r="7619" spans="1:3" ht="15">
      <c r="A7619" s="1"/>
      <c r="C7619" s="539"/>
    </row>
    <row r="7620" spans="1:3" ht="15">
      <c r="A7620" s="1"/>
      <c r="C7620" s="539"/>
    </row>
    <row r="7621" spans="1:3" ht="15">
      <c r="A7621" s="1"/>
      <c r="C7621" s="539"/>
    </row>
    <row r="7622" spans="1:3" ht="15">
      <c r="A7622" s="1"/>
      <c r="C7622" s="539"/>
    </row>
    <row r="7623" spans="1:3" ht="15">
      <c r="A7623" s="1"/>
      <c r="C7623" s="539"/>
    </row>
    <row r="7624" spans="1:3" ht="15">
      <c r="A7624" s="1"/>
      <c r="C7624" s="539"/>
    </row>
    <row r="7625" spans="1:3" ht="15">
      <c r="A7625" s="1"/>
      <c r="C7625" s="539"/>
    </row>
    <row r="7626" spans="1:3" ht="15">
      <c r="A7626" s="1"/>
      <c r="C7626" s="539"/>
    </row>
    <row r="7627" spans="1:3" ht="15">
      <c r="A7627" s="1"/>
      <c r="C7627" s="539"/>
    </row>
    <row r="7628" spans="1:3" ht="15">
      <c r="A7628" s="1"/>
      <c r="C7628" s="539"/>
    </row>
    <row r="7629" spans="1:3" ht="15">
      <c r="A7629" s="1"/>
      <c r="C7629" s="539"/>
    </row>
    <row r="7630" spans="1:3" ht="15">
      <c r="A7630" s="1"/>
      <c r="C7630" s="539"/>
    </row>
    <row r="7631" spans="1:3" ht="15">
      <c r="A7631" s="1"/>
      <c r="C7631" s="539"/>
    </row>
    <row r="7632" spans="1:3" ht="15">
      <c r="A7632" s="1"/>
      <c r="C7632" s="539"/>
    </row>
    <row r="7633" spans="1:3" ht="15">
      <c r="A7633" s="1"/>
      <c r="C7633" s="539"/>
    </row>
    <row r="7634" spans="1:3" ht="15">
      <c r="A7634" s="1"/>
      <c r="C7634" s="539"/>
    </row>
    <row r="7635" spans="1:3" ht="15">
      <c r="A7635" s="1"/>
      <c r="C7635" s="539"/>
    </row>
    <row r="7636" spans="1:3" ht="15">
      <c r="A7636" s="1"/>
      <c r="C7636" s="539"/>
    </row>
    <row r="7637" spans="1:3" ht="15">
      <c r="A7637" s="1"/>
      <c r="C7637" s="539"/>
    </row>
    <row r="7638" spans="1:3" ht="15">
      <c r="A7638" s="1"/>
      <c r="C7638" s="539"/>
    </row>
    <row r="7639" spans="1:3" ht="15">
      <c r="A7639" s="1"/>
      <c r="C7639" s="539"/>
    </row>
    <row r="7640" spans="1:3" ht="15">
      <c r="A7640" s="1"/>
      <c r="C7640" s="539"/>
    </row>
    <row r="7641" spans="1:3" ht="15">
      <c r="A7641" s="1"/>
      <c r="C7641" s="539"/>
    </row>
    <row r="7642" spans="1:3" ht="15">
      <c r="A7642" s="1"/>
      <c r="C7642" s="539"/>
    </row>
    <row r="7643" spans="1:3" ht="15">
      <c r="A7643" s="1"/>
      <c r="C7643" s="539"/>
    </row>
    <row r="7644" spans="1:3" ht="15">
      <c r="A7644" s="1"/>
      <c r="C7644" s="539"/>
    </row>
    <row r="7645" spans="1:3" ht="15">
      <c r="A7645" s="1"/>
      <c r="C7645" s="539"/>
    </row>
    <row r="7646" spans="1:3" ht="15">
      <c r="A7646" s="1"/>
      <c r="C7646" s="539"/>
    </row>
    <row r="7647" spans="1:3" ht="15">
      <c r="A7647" s="1"/>
      <c r="C7647" s="539"/>
    </row>
    <row r="7648" spans="1:3" ht="15">
      <c r="A7648" s="1"/>
      <c r="C7648" s="539"/>
    </row>
    <row r="7649" spans="1:3" ht="15">
      <c r="A7649" s="1"/>
      <c r="C7649" s="539"/>
    </row>
    <row r="7650" spans="1:3" ht="15">
      <c r="A7650" s="1"/>
      <c r="C7650" s="539"/>
    </row>
    <row r="7651" spans="1:3" ht="15">
      <c r="A7651" s="1"/>
      <c r="C7651" s="539"/>
    </row>
    <row r="7652" spans="1:3" ht="15">
      <c r="A7652" s="1"/>
      <c r="C7652" s="539"/>
    </row>
    <row r="7653" spans="1:3" ht="15">
      <c r="A7653" s="1"/>
      <c r="C7653" s="539"/>
    </row>
    <row r="7654" spans="1:3" ht="15">
      <c r="A7654" s="1"/>
      <c r="C7654" s="539"/>
    </row>
    <row r="7655" spans="1:3" ht="15">
      <c r="A7655" s="1"/>
      <c r="C7655" s="539"/>
    </row>
    <row r="7656" spans="1:3" ht="15">
      <c r="A7656" s="1"/>
      <c r="C7656" s="539"/>
    </row>
    <row r="7657" spans="1:3" ht="15">
      <c r="A7657" s="1"/>
      <c r="C7657" s="539"/>
    </row>
    <row r="7658" spans="1:3" ht="15">
      <c r="A7658" s="1"/>
      <c r="C7658" s="539"/>
    </row>
    <row r="7659" spans="1:3" ht="15">
      <c r="A7659" s="1"/>
      <c r="C7659" s="539"/>
    </row>
    <row r="7660" spans="1:3" ht="15">
      <c r="A7660" s="1"/>
      <c r="C7660" s="539"/>
    </row>
    <row r="7661" spans="1:3" ht="15">
      <c r="A7661" s="1"/>
      <c r="C7661" s="539"/>
    </row>
    <row r="7662" spans="1:3" ht="15">
      <c r="A7662" s="1"/>
      <c r="C7662" s="539"/>
    </row>
    <row r="7663" spans="1:3" ht="15">
      <c r="A7663" s="1"/>
      <c r="C7663" s="539"/>
    </row>
    <row r="7664" spans="1:3" ht="15">
      <c r="A7664" s="1"/>
      <c r="C7664" s="539"/>
    </row>
    <row r="7665" spans="1:3" ht="15">
      <c r="A7665" s="1"/>
      <c r="C7665" s="539"/>
    </row>
    <row r="7666" spans="1:3" ht="15">
      <c r="A7666" s="1"/>
      <c r="C7666" s="539"/>
    </row>
    <row r="7667" spans="1:3" ht="15">
      <c r="A7667" s="1"/>
      <c r="C7667" s="539"/>
    </row>
    <row r="7668" spans="1:3" ht="15">
      <c r="A7668" s="1"/>
      <c r="C7668" s="539"/>
    </row>
    <row r="7669" spans="1:3" ht="15">
      <c r="A7669" s="1"/>
      <c r="C7669" s="539"/>
    </row>
    <row r="7670" spans="1:3" ht="15">
      <c r="A7670" s="1"/>
      <c r="C7670" s="539"/>
    </row>
    <row r="7671" spans="1:3" ht="15">
      <c r="A7671" s="1"/>
      <c r="C7671" s="539"/>
    </row>
    <row r="7672" spans="1:3" ht="15">
      <c r="A7672" s="1"/>
      <c r="C7672" s="539"/>
    </row>
    <row r="7673" spans="1:3" ht="15">
      <c r="A7673" s="1"/>
      <c r="C7673" s="539"/>
    </row>
    <row r="7674" spans="1:3" ht="15">
      <c r="A7674" s="1"/>
      <c r="C7674" s="539"/>
    </row>
    <row r="7675" spans="1:3" ht="15">
      <c r="A7675" s="1"/>
      <c r="C7675" s="539"/>
    </row>
    <row r="7676" spans="1:3" ht="15">
      <c r="A7676" s="1"/>
      <c r="C7676" s="539"/>
    </row>
    <row r="7677" spans="1:3" ht="15">
      <c r="A7677" s="1"/>
      <c r="C7677" s="539"/>
    </row>
    <row r="7678" spans="1:3" ht="15">
      <c r="A7678" s="1"/>
      <c r="C7678" s="539"/>
    </row>
    <row r="7679" spans="1:3" ht="15">
      <c r="A7679" s="1"/>
      <c r="C7679" s="539"/>
    </row>
    <row r="7680" spans="1:3" ht="15">
      <c r="A7680" s="1"/>
      <c r="C7680" s="539"/>
    </row>
    <row r="7681" spans="1:3" ht="15">
      <c r="A7681" s="1"/>
      <c r="C7681" s="539"/>
    </row>
    <row r="7682" spans="1:3" ht="15">
      <c r="A7682" s="1"/>
      <c r="C7682" s="539"/>
    </row>
    <row r="7683" spans="1:3" ht="15">
      <c r="A7683" s="1"/>
      <c r="C7683" s="539"/>
    </row>
    <row r="7684" spans="1:3" ht="15">
      <c r="A7684" s="1"/>
      <c r="C7684" s="539"/>
    </row>
    <row r="7685" spans="1:3" ht="15">
      <c r="A7685" s="1"/>
      <c r="C7685" s="539"/>
    </row>
    <row r="7686" spans="1:3" ht="15">
      <c r="A7686" s="1"/>
      <c r="C7686" s="539"/>
    </row>
    <row r="7687" spans="1:3" ht="15">
      <c r="A7687" s="1"/>
      <c r="C7687" s="539"/>
    </row>
    <row r="7688" spans="1:3" ht="15">
      <c r="A7688" s="1"/>
      <c r="C7688" s="539"/>
    </row>
    <row r="7689" spans="1:3" ht="15">
      <c r="A7689" s="1"/>
      <c r="C7689" s="539"/>
    </row>
    <row r="7690" spans="1:3" ht="15">
      <c r="A7690" s="1"/>
      <c r="C7690" s="539"/>
    </row>
    <row r="7691" spans="1:3" ht="15">
      <c r="A7691" s="1"/>
      <c r="C7691" s="539"/>
    </row>
    <row r="7692" spans="1:3" ht="15">
      <c r="A7692" s="1"/>
      <c r="C7692" s="539"/>
    </row>
    <row r="7693" spans="1:3" ht="15">
      <c r="A7693" s="1"/>
      <c r="C7693" s="539"/>
    </row>
    <row r="7694" spans="1:3" ht="15">
      <c r="A7694" s="1"/>
      <c r="C7694" s="539"/>
    </row>
    <row r="7695" spans="1:3" ht="15">
      <c r="A7695" s="1"/>
      <c r="C7695" s="539"/>
    </row>
    <row r="7696" spans="1:3" ht="15">
      <c r="A7696" s="1"/>
      <c r="C7696" s="539"/>
    </row>
    <row r="7697" spans="1:3" ht="15">
      <c r="A7697" s="1"/>
      <c r="C7697" s="539"/>
    </row>
    <row r="7698" spans="1:3" ht="15">
      <c r="A7698" s="1"/>
      <c r="C7698" s="539"/>
    </row>
    <row r="7699" spans="1:3" ht="15">
      <c r="A7699" s="1"/>
      <c r="C7699" s="539"/>
    </row>
    <row r="7700" spans="1:3" ht="15">
      <c r="A7700" s="1"/>
      <c r="C7700" s="539"/>
    </row>
    <row r="7701" spans="1:3" ht="15">
      <c r="A7701" s="1"/>
      <c r="C7701" s="539"/>
    </row>
    <row r="7702" spans="1:3" ht="15">
      <c r="A7702" s="1"/>
      <c r="C7702" s="539"/>
    </row>
    <row r="7703" spans="1:3" ht="15">
      <c r="A7703" s="1"/>
      <c r="C7703" s="539"/>
    </row>
    <row r="7704" spans="1:3" ht="15">
      <c r="A7704" s="1"/>
      <c r="C7704" s="539"/>
    </row>
    <row r="7705" spans="1:3" ht="15">
      <c r="A7705" s="1"/>
      <c r="C7705" s="539"/>
    </row>
    <row r="7706" spans="1:3" ht="15">
      <c r="A7706" s="1"/>
      <c r="C7706" s="539"/>
    </row>
    <row r="7707" spans="1:3" ht="15">
      <c r="A7707" s="1"/>
      <c r="C7707" s="539"/>
    </row>
    <row r="7708" spans="1:3" ht="15">
      <c r="A7708" s="1"/>
      <c r="C7708" s="539"/>
    </row>
    <row r="7709" spans="1:3" ht="15">
      <c r="A7709" s="1"/>
      <c r="C7709" s="539"/>
    </row>
    <row r="7710" spans="1:3" ht="15">
      <c r="A7710" s="1"/>
      <c r="C7710" s="539"/>
    </row>
    <row r="7711" spans="1:3" ht="15">
      <c r="A7711" s="1"/>
      <c r="C7711" s="539"/>
    </row>
    <row r="7712" spans="1:3" ht="15">
      <c r="A7712" s="1"/>
      <c r="C7712" s="539"/>
    </row>
    <row r="7713" spans="1:3" ht="15">
      <c r="A7713" s="1"/>
      <c r="C7713" s="539"/>
    </row>
    <row r="7714" spans="1:3" ht="15">
      <c r="A7714" s="1"/>
      <c r="C7714" s="539"/>
    </row>
    <row r="7715" spans="1:3" ht="15">
      <c r="A7715" s="1"/>
      <c r="C7715" s="539"/>
    </row>
    <row r="7716" spans="1:3" ht="15">
      <c r="A7716" s="1"/>
      <c r="C7716" s="539"/>
    </row>
    <row r="7717" spans="1:3" ht="15">
      <c r="A7717" s="1"/>
      <c r="C7717" s="539"/>
    </row>
    <row r="7718" spans="1:3" ht="15">
      <c r="A7718" s="1"/>
      <c r="C7718" s="539"/>
    </row>
    <row r="7719" spans="1:3" ht="15">
      <c r="A7719" s="1"/>
      <c r="C7719" s="539"/>
    </row>
    <row r="7720" spans="1:3" ht="15">
      <c r="A7720" s="1"/>
      <c r="C7720" s="539"/>
    </row>
    <row r="7721" spans="1:3" ht="15">
      <c r="A7721" s="1"/>
      <c r="C7721" s="539"/>
    </row>
    <row r="7722" spans="1:3" ht="15">
      <c r="A7722" s="1"/>
      <c r="C7722" s="539"/>
    </row>
    <row r="7723" spans="1:3" ht="15">
      <c r="A7723" s="1"/>
      <c r="C7723" s="539"/>
    </row>
    <row r="7724" spans="1:3" ht="15">
      <c r="A7724" s="1"/>
      <c r="C7724" s="539"/>
    </row>
    <row r="7725" spans="1:3" ht="15">
      <c r="A7725" s="1"/>
      <c r="C7725" s="539"/>
    </row>
    <row r="7726" spans="1:3" ht="15">
      <c r="A7726" s="1"/>
      <c r="C7726" s="539"/>
    </row>
    <row r="7727" spans="1:3" ht="15">
      <c r="A7727" s="1"/>
      <c r="C7727" s="539"/>
    </row>
    <row r="7728" spans="1:3" ht="15">
      <c r="A7728" s="1"/>
      <c r="C7728" s="539"/>
    </row>
    <row r="7729" spans="1:3" ht="15">
      <c r="A7729" s="1"/>
      <c r="C7729" s="539"/>
    </row>
    <row r="7730" spans="1:3" ht="15">
      <c r="A7730" s="1"/>
      <c r="C7730" s="539"/>
    </row>
    <row r="7731" spans="1:3" ht="15">
      <c r="A7731" s="1"/>
      <c r="C7731" s="539"/>
    </row>
    <row r="7732" spans="1:3" ht="15">
      <c r="A7732" s="1"/>
      <c r="C7732" s="539"/>
    </row>
    <row r="7733" spans="1:3" ht="15">
      <c r="A7733" s="1"/>
      <c r="C7733" s="539"/>
    </row>
    <row r="7734" spans="1:3" ht="15">
      <c r="A7734" s="1"/>
      <c r="C7734" s="539"/>
    </row>
    <row r="7735" spans="1:3" ht="15">
      <c r="A7735" s="1"/>
      <c r="C7735" s="539"/>
    </row>
    <row r="7736" spans="1:3" ht="15">
      <c r="A7736" s="1"/>
      <c r="C7736" s="539"/>
    </row>
    <row r="7737" spans="1:3" ht="15">
      <c r="A7737" s="1"/>
      <c r="C7737" s="539"/>
    </row>
    <row r="7738" spans="1:3" ht="15">
      <c r="A7738" s="1"/>
      <c r="C7738" s="539"/>
    </row>
    <row r="7739" spans="1:3" ht="15">
      <c r="A7739" s="1"/>
      <c r="C7739" s="539"/>
    </row>
    <row r="7740" spans="1:3" ht="15">
      <c r="A7740" s="1"/>
      <c r="C7740" s="539"/>
    </row>
    <row r="7741" spans="1:3" ht="15">
      <c r="A7741" s="1"/>
      <c r="C7741" s="539"/>
    </row>
    <row r="7742" spans="1:3" ht="15">
      <c r="A7742" s="1"/>
      <c r="C7742" s="539"/>
    </row>
    <row r="7743" spans="1:3" ht="15">
      <c r="A7743" s="1"/>
      <c r="C7743" s="539"/>
    </row>
    <row r="7744" spans="1:3" ht="15">
      <c r="A7744" s="1"/>
      <c r="C7744" s="539"/>
    </row>
    <row r="7745" spans="1:3" ht="15">
      <c r="A7745" s="1"/>
      <c r="C7745" s="539"/>
    </row>
    <row r="7746" spans="1:3" ht="15">
      <c r="A7746" s="1"/>
      <c r="C7746" s="539"/>
    </row>
    <row r="7747" spans="1:3" ht="15">
      <c r="A7747" s="1"/>
      <c r="C7747" s="539"/>
    </row>
    <row r="7748" spans="1:3" ht="15">
      <c r="A7748" s="1"/>
      <c r="C7748" s="539"/>
    </row>
    <row r="7749" spans="1:3" ht="15">
      <c r="A7749" s="1"/>
      <c r="C7749" s="539"/>
    </row>
    <row r="7750" spans="1:3" ht="15">
      <c r="A7750" s="1"/>
      <c r="C7750" s="539"/>
    </row>
    <row r="7751" spans="1:3" ht="15">
      <c r="A7751" s="1"/>
      <c r="C7751" s="539"/>
    </row>
    <row r="7752" spans="1:3" ht="15">
      <c r="A7752" s="1"/>
      <c r="C7752" s="539"/>
    </row>
    <row r="7753" spans="1:3" ht="15">
      <c r="A7753" s="1"/>
      <c r="C7753" s="539"/>
    </row>
    <row r="7754" spans="1:3" ht="15">
      <c r="A7754" s="1"/>
      <c r="C7754" s="539"/>
    </row>
    <row r="7755" spans="1:3" ht="15">
      <c r="A7755" s="1"/>
      <c r="C7755" s="539"/>
    </row>
    <row r="7756" spans="1:3" ht="15">
      <c r="A7756" s="1"/>
      <c r="C7756" s="539"/>
    </row>
    <row r="7757" spans="1:3" ht="15">
      <c r="A7757" s="1"/>
      <c r="C7757" s="539"/>
    </row>
    <row r="7758" spans="1:3" ht="15">
      <c r="A7758" s="1"/>
      <c r="C7758" s="539"/>
    </row>
    <row r="7759" spans="1:3" ht="15">
      <c r="A7759" s="1"/>
      <c r="C7759" s="539"/>
    </row>
    <row r="7760" spans="1:3" ht="15">
      <c r="A7760" s="1"/>
      <c r="C7760" s="539"/>
    </row>
    <row r="7761" spans="1:3" ht="15">
      <c r="A7761" s="1"/>
      <c r="C7761" s="539"/>
    </row>
    <row r="7762" spans="1:3" ht="15">
      <c r="A7762" s="1"/>
      <c r="C7762" s="539"/>
    </row>
    <row r="7763" spans="1:3" ht="15">
      <c r="A7763" s="1"/>
      <c r="C7763" s="539"/>
    </row>
    <row r="7764" spans="1:3" ht="15">
      <c r="A7764" s="1"/>
      <c r="C7764" s="539"/>
    </row>
    <row r="7765" spans="1:3" ht="15">
      <c r="A7765" s="1"/>
      <c r="C7765" s="539"/>
    </row>
    <row r="7766" spans="1:3" ht="15">
      <c r="A7766" s="1"/>
      <c r="C7766" s="539"/>
    </row>
    <row r="7767" spans="1:3" ht="15">
      <c r="A7767" s="1"/>
      <c r="C7767" s="539"/>
    </row>
    <row r="7768" spans="1:3" ht="15">
      <c r="A7768" s="1"/>
      <c r="C7768" s="539"/>
    </row>
    <row r="7769" spans="1:3" ht="15">
      <c r="A7769" s="1"/>
      <c r="C7769" s="539"/>
    </row>
    <row r="7770" spans="1:3" ht="15">
      <c r="A7770" s="1"/>
      <c r="C7770" s="539"/>
    </row>
    <row r="7771" spans="1:3" ht="15">
      <c r="A7771" s="1"/>
      <c r="C7771" s="539"/>
    </row>
    <row r="7772" spans="1:3" ht="15">
      <c r="A7772" s="1"/>
      <c r="C7772" s="539"/>
    </row>
    <row r="7773" spans="1:3" ht="15">
      <c r="A7773" s="1"/>
      <c r="C7773" s="539"/>
    </row>
    <row r="7774" spans="1:3" ht="15">
      <c r="A7774" s="1"/>
      <c r="C7774" s="539"/>
    </row>
    <row r="7775" spans="1:3" ht="15">
      <c r="A7775" s="1"/>
      <c r="C7775" s="539"/>
    </row>
    <row r="7776" spans="1:3" ht="15">
      <c r="A7776" s="1"/>
      <c r="C7776" s="539"/>
    </row>
    <row r="7777" spans="1:3" ht="15">
      <c r="A7777" s="1"/>
      <c r="C7777" s="539"/>
    </row>
    <row r="7778" spans="1:3" ht="15">
      <c r="A7778" s="1"/>
      <c r="C7778" s="539"/>
    </row>
    <row r="7779" spans="1:3" ht="15">
      <c r="A7779" s="1"/>
      <c r="C7779" s="539"/>
    </row>
    <row r="7780" spans="1:3" ht="15">
      <c r="A7780" s="1"/>
      <c r="C7780" s="539"/>
    </row>
    <row r="7781" spans="1:3" ht="15">
      <c r="A7781" s="1"/>
      <c r="C7781" s="539"/>
    </row>
    <row r="7782" spans="1:3" ht="15">
      <c r="A7782" s="1"/>
      <c r="C7782" s="539"/>
    </row>
    <row r="7783" spans="1:3" ht="15">
      <c r="A7783" s="1"/>
      <c r="C7783" s="539"/>
    </row>
    <row r="7784" spans="1:3" ht="15">
      <c r="A7784" s="1"/>
      <c r="C7784" s="539"/>
    </row>
    <row r="7785" spans="1:3" ht="15">
      <c r="A7785" s="1"/>
      <c r="C7785" s="539"/>
    </row>
    <row r="7786" spans="1:3" ht="15">
      <c r="A7786" s="1"/>
      <c r="C7786" s="539"/>
    </row>
    <row r="7787" spans="1:3" ht="15">
      <c r="A7787" s="1"/>
      <c r="C7787" s="539"/>
    </row>
    <row r="7788" spans="1:3" ht="15">
      <c r="A7788" s="1"/>
      <c r="C7788" s="539"/>
    </row>
    <row r="7789" spans="1:3" ht="15">
      <c r="A7789" s="1"/>
      <c r="C7789" s="539"/>
    </row>
    <row r="7790" spans="1:3" ht="15">
      <c r="A7790" s="1"/>
      <c r="C7790" s="539"/>
    </row>
    <row r="7791" spans="1:3" ht="15">
      <c r="A7791" s="1"/>
      <c r="C7791" s="539"/>
    </row>
    <row r="7792" spans="1:3" ht="15">
      <c r="A7792" s="1"/>
      <c r="C7792" s="539"/>
    </row>
    <row r="7793" spans="1:3" ht="15">
      <c r="A7793" s="1"/>
      <c r="C7793" s="539"/>
    </row>
    <row r="7794" spans="1:3" ht="15">
      <c r="A7794" s="1"/>
      <c r="C7794" s="539"/>
    </row>
    <row r="7795" spans="1:3" ht="15">
      <c r="A7795" s="1"/>
      <c r="C7795" s="539"/>
    </row>
    <row r="7796" spans="1:3" ht="15">
      <c r="A7796" s="1"/>
      <c r="C7796" s="539"/>
    </row>
    <row r="7797" spans="1:3" ht="15">
      <c r="A7797" s="1"/>
      <c r="C7797" s="539"/>
    </row>
    <row r="7798" spans="1:3" ht="15">
      <c r="A7798" s="1"/>
      <c r="C7798" s="539"/>
    </row>
    <row r="7799" spans="1:3" ht="15">
      <c r="A7799" s="1"/>
      <c r="C7799" s="539"/>
    </row>
    <row r="7800" spans="1:3" ht="15">
      <c r="A7800" s="1"/>
      <c r="C7800" s="539"/>
    </row>
    <row r="7801" spans="1:3" ht="15">
      <c r="A7801" s="1"/>
      <c r="C7801" s="539"/>
    </row>
    <row r="7802" spans="1:3" ht="15">
      <c r="A7802" s="1"/>
      <c r="C7802" s="539"/>
    </row>
    <row r="7803" spans="1:3" ht="15">
      <c r="A7803" s="1"/>
      <c r="C7803" s="539"/>
    </row>
    <row r="7804" spans="1:3" ht="15">
      <c r="A7804" s="1"/>
      <c r="C7804" s="539"/>
    </row>
    <row r="7805" spans="1:3" ht="15">
      <c r="A7805" s="1"/>
      <c r="C7805" s="539"/>
    </row>
    <row r="7806" spans="1:3" ht="15">
      <c r="A7806" s="1"/>
      <c r="C7806" s="539"/>
    </row>
    <row r="7807" spans="1:3" ht="15">
      <c r="A7807" s="1"/>
      <c r="C7807" s="539"/>
    </row>
    <row r="7808" spans="1:3" ht="15">
      <c r="A7808" s="1"/>
      <c r="C7808" s="539"/>
    </row>
    <row r="7809" spans="1:3" ht="15">
      <c r="A7809" s="1"/>
      <c r="C7809" s="539"/>
    </row>
    <row r="7810" spans="1:3" ht="15">
      <c r="A7810" s="1"/>
      <c r="C7810" s="539"/>
    </row>
    <row r="7811" spans="1:3" ht="15">
      <c r="A7811" s="1"/>
      <c r="C7811" s="539"/>
    </row>
    <row r="7812" spans="1:3" ht="15">
      <c r="A7812" s="1"/>
      <c r="C7812" s="539"/>
    </row>
    <row r="7813" spans="1:3" ht="15">
      <c r="A7813" s="1"/>
      <c r="C7813" s="539"/>
    </row>
    <row r="7814" spans="1:3" ht="15">
      <c r="A7814" s="1"/>
      <c r="C7814" s="539"/>
    </row>
    <row r="7815" spans="1:3" ht="15">
      <c r="A7815" s="1"/>
      <c r="C7815" s="539"/>
    </row>
    <row r="7816" spans="1:3" ht="15">
      <c r="A7816" s="1"/>
      <c r="C7816" s="539"/>
    </row>
    <row r="7817" spans="1:3" ht="15">
      <c r="A7817" s="1"/>
      <c r="C7817" s="539"/>
    </row>
    <row r="7818" spans="1:3" ht="15">
      <c r="A7818" s="1"/>
      <c r="C7818" s="539"/>
    </row>
    <row r="7819" spans="1:3" ht="15">
      <c r="A7819" s="1"/>
      <c r="C7819" s="539"/>
    </row>
    <row r="7820" spans="1:3" ht="15">
      <c r="A7820" s="1"/>
      <c r="C7820" s="539"/>
    </row>
    <row r="7821" spans="1:3" ht="15">
      <c r="A7821" s="1"/>
      <c r="C7821" s="539"/>
    </row>
    <row r="7822" spans="1:3" ht="15">
      <c r="A7822" s="1"/>
      <c r="C7822" s="539"/>
    </row>
    <row r="7823" spans="1:3" ht="15">
      <c r="A7823" s="1"/>
      <c r="C7823" s="539"/>
    </row>
    <row r="7824" spans="1:3" ht="15">
      <c r="A7824" s="1"/>
      <c r="C7824" s="539"/>
    </row>
    <row r="7825" spans="1:3" ht="15">
      <c r="A7825" s="1"/>
      <c r="C7825" s="539"/>
    </row>
    <row r="7826" spans="1:3" ht="15">
      <c r="A7826" s="1"/>
      <c r="C7826" s="539"/>
    </row>
    <row r="7827" spans="1:3" ht="15">
      <c r="A7827" s="1"/>
      <c r="C7827" s="539"/>
    </row>
    <row r="7828" spans="1:3" ht="15">
      <c r="A7828" s="1"/>
      <c r="C7828" s="539"/>
    </row>
    <row r="7829" spans="1:3" ht="15">
      <c r="A7829" s="1"/>
      <c r="C7829" s="539"/>
    </row>
    <row r="7830" spans="1:3" ht="15">
      <c r="A7830" s="1"/>
      <c r="C7830" s="539"/>
    </row>
    <row r="7831" spans="1:3" ht="15">
      <c r="A7831" s="1"/>
      <c r="C7831" s="539"/>
    </row>
    <row r="7832" spans="1:3" ht="15">
      <c r="A7832" s="1"/>
      <c r="C7832" s="539"/>
    </row>
    <row r="7833" spans="1:3" ht="15">
      <c r="A7833" s="1"/>
      <c r="C7833" s="539"/>
    </row>
    <row r="7834" spans="1:3" ht="15">
      <c r="A7834" s="1"/>
      <c r="C7834" s="539"/>
    </row>
    <row r="7835" spans="1:3" ht="15">
      <c r="A7835" s="1"/>
      <c r="C7835" s="539"/>
    </row>
    <row r="7836" spans="1:3" ht="15">
      <c r="A7836" s="1"/>
      <c r="C7836" s="539"/>
    </row>
    <row r="7837" spans="1:3" ht="15">
      <c r="A7837" s="1"/>
      <c r="C7837" s="539"/>
    </row>
    <row r="7838" spans="1:3" ht="15">
      <c r="A7838" s="1"/>
      <c r="C7838" s="539"/>
    </row>
    <row r="7839" spans="1:3" ht="15">
      <c r="A7839" s="1"/>
      <c r="C7839" s="539"/>
    </row>
    <row r="7840" spans="1:3" ht="15">
      <c r="A7840" s="1"/>
      <c r="C7840" s="539"/>
    </row>
    <row r="7841" spans="1:3" ht="15">
      <c r="A7841" s="1"/>
      <c r="C7841" s="539"/>
    </row>
    <row r="7842" spans="1:3" ht="15">
      <c r="A7842" s="1"/>
      <c r="C7842" s="539"/>
    </row>
    <row r="7843" spans="1:3" ht="15">
      <c r="A7843" s="1"/>
      <c r="C7843" s="539"/>
    </row>
    <row r="7844" spans="1:3" ht="15">
      <c r="A7844" s="1"/>
      <c r="C7844" s="539"/>
    </row>
    <row r="7845" spans="1:3" ht="15">
      <c r="A7845" s="1"/>
      <c r="C7845" s="539"/>
    </row>
    <row r="7846" spans="1:3" ht="15">
      <c r="A7846" s="1"/>
      <c r="C7846" s="539"/>
    </row>
    <row r="7847" spans="1:3" ht="15">
      <c r="A7847" s="1"/>
      <c r="C7847" s="539"/>
    </row>
    <row r="7848" spans="1:3" ht="15">
      <c r="A7848" s="1"/>
      <c r="C7848" s="539"/>
    </row>
    <row r="7849" spans="1:3" ht="15">
      <c r="A7849" s="1"/>
      <c r="C7849" s="539"/>
    </row>
    <row r="7850" spans="1:3" ht="15">
      <c r="A7850" s="1"/>
      <c r="C7850" s="539"/>
    </row>
    <row r="7851" spans="1:3" ht="15">
      <c r="A7851" s="1"/>
      <c r="C7851" s="539"/>
    </row>
    <row r="7852" spans="1:3" ht="15">
      <c r="A7852" s="1"/>
      <c r="C7852" s="539"/>
    </row>
    <row r="7853" spans="1:3" ht="15">
      <c r="A7853" s="1"/>
      <c r="C7853" s="539"/>
    </row>
    <row r="7854" spans="1:3" ht="15">
      <c r="A7854" s="1"/>
      <c r="C7854" s="539"/>
    </row>
    <row r="7855" spans="1:3" ht="15">
      <c r="A7855" s="1"/>
      <c r="C7855" s="539"/>
    </row>
    <row r="7856" spans="1:3" ht="15">
      <c r="A7856" s="1"/>
      <c r="C7856" s="539"/>
    </row>
    <row r="7857" spans="1:3" ht="15">
      <c r="A7857" s="1"/>
      <c r="C7857" s="539"/>
    </row>
    <row r="7858" spans="1:3" ht="15">
      <c r="A7858" s="1"/>
      <c r="C7858" s="539"/>
    </row>
    <row r="7859" spans="1:3" ht="15">
      <c r="A7859" s="1"/>
      <c r="C7859" s="539"/>
    </row>
    <row r="7860" spans="1:3" ht="15">
      <c r="A7860" s="1"/>
      <c r="C7860" s="539"/>
    </row>
    <row r="7861" spans="1:3" ht="15">
      <c r="A7861" s="1"/>
      <c r="C7861" s="539"/>
    </row>
    <row r="7862" spans="1:3" ht="15">
      <c r="A7862" s="1"/>
      <c r="C7862" s="539"/>
    </row>
    <row r="7863" spans="1:3" ht="15">
      <c r="A7863" s="1"/>
      <c r="C7863" s="539"/>
    </row>
    <row r="7864" spans="1:3" ht="15">
      <c r="A7864" s="1"/>
      <c r="C7864" s="539"/>
    </row>
    <row r="7865" spans="1:3" ht="15">
      <c r="A7865" s="1"/>
      <c r="C7865" s="539"/>
    </row>
    <row r="7866" spans="1:3" ht="15">
      <c r="A7866" s="1"/>
      <c r="C7866" s="539"/>
    </row>
    <row r="7867" spans="1:3" ht="15">
      <c r="A7867" s="1"/>
      <c r="C7867" s="539"/>
    </row>
    <row r="7868" spans="1:3" ht="15">
      <c r="A7868" s="1"/>
      <c r="C7868" s="539"/>
    </row>
    <row r="7869" spans="1:3" ht="15">
      <c r="A7869" s="1"/>
      <c r="C7869" s="539"/>
    </row>
    <row r="7870" spans="1:3" ht="15">
      <c r="A7870" s="1"/>
      <c r="C7870" s="539"/>
    </row>
    <row r="7871" spans="1:3" ht="15">
      <c r="A7871" s="1"/>
      <c r="C7871" s="539"/>
    </row>
    <row r="7872" spans="1:3" ht="15">
      <c r="A7872" s="1"/>
      <c r="C7872" s="539"/>
    </row>
    <row r="7873" spans="1:3" ht="15">
      <c r="A7873" s="1"/>
      <c r="C7873" s="539"/>
    </row>
    <row r="7874" spans="1:3" ht="15">
      <c r="A7874" s="1"/>
      <c r="C7874" s="539"/>
    </row>
    <row r="7875" spans="1:3" ht="15">
      <c r="A7875" s="1"/>
      <c r="C7875" s="539"/>
    </row>
    <row r="7876" spans="1:3" ht="15">
      <c r="A7876" s="1"/>
      <c r="C7876" s="539"/>
    </row>
    <row r="7877" spans="1:3" ht="15">
      <c r="A7877" s="1"/>
      <c r="C7877" s="539"/>
    </row>
    <row r="7878" spans="1:3" ht="15">
      <c r="A7878" s="1"/>
      <c r="C7878" s="539"/>
    </row>
    <row r="7879" spans="1:3" ht="15">
      <c r="A7879" s="1"/>
      <c r="C7879" s="539"/>
    </row>
    <row r="7880" spans="1:3" ht="15">
      <c r="A7880" s="1"/>
      <c r="C7880" s="539"/>
    </row>
    <row r="7881" spans="1:3" ht="15">
      <c r="A7881" s="1"/>
      <c r="C7881" s="539"/>
    </row>
    <row r="7882" spans="1:3" ht="15">
      <c r="A7882" s="1"/>
      <c r="C7882" s="539"/>
    </row>
    <row r="7883" spans="1:3" ht="15">
      <c r="A7883" s="1"/>
      <c r="C7883" s="539"/>
    </row>
    <row r="7884" spans="1:3" ht="15">
      <c r="A7884" s="1"/>
      <c r="C7884" s="539"/>
    </row>
    <row r="7885" spans="1:3" ht="15">
      <c r="A7885" s="1"/>
      <c r="C7885" s="539"/>
    </row>
    <row r="7886" spans="1:3" ht="15">
      <c r="A7886" s="1"/>
      <c r="C7886" s="539"/>
    </row>
    <row r="7887" spans="1:3" ht="15">
      <c r="A7887" s="1"/>
      <c r="C7887" s="539"/>
    </row>
    <row r="7888" spans="1:3" ht="15">
      <c r="A7888" s="1"/>
      <c r="C7888" s="539"/>
    </row>
    <row r="7889" spans="1:3" ht="15">
      <c r="A7889" s="1"/>
      <c r="C7889" s="539"/>
    </row>
    <row r="7890" spans="1:3" ht="15">
      <c r="A7890" s="1"/>
      <c r="C7890" s="539"/>
    </row>
    <row r="7891" spans="1:3" ht="15">
      <c r="A7891" s="1"/>
      <c r="C7891" s="539"/>
    </row>
    <row r="7892" spans="1:3" ht="15">
      <c r="A7892" s="1"/>
      <c r="C7892" s="539"/>
    </row>
    <row r="7893" spans="1:3" ht="15">
      <c r="A7893" s="1"/>
      <c r="C7893" s="539"/>
    </row>
    <row r="7894" spans="1:3" ht="15">
      <c r="A7894" s="1"/>
      <c r="C7894" s="539"/>
    </row>
    <row r="7895" spans="1:3" ht="15">
      <c r="A7895" s="1"/>
      <c r="C7895" s="539"/>
    </row>
    <row r="7896" spans="1:3" ht="15">
      <c r="A7896" s="1"/>
      <c r="C7896" s="539"/>
    </row>
    <row r="7897" spans="1:3" ht="15">
      <c r="A7897" s="1"/>
      <c r="C7897" s="539"/>
    </row>
    <row r="7898" spans="1:3" ht="15">
      <c r="A7898" s="1"/>
      <c r="C7898" s="539"/>
    </row>
    <row r="7899" spans="1:3" ht="15">
      <c r="A7899" s="1"/>
      <c r="C7899" s="539"/>
    </row>
    <row r="7900" spans="1:3" ht="15">
      <c r="A7900" s="1"/>
      <c r="C7900" s="539"/>
    </row>
    <row r="7901" spans="1:3" ht="15">
      <c r="A7901" s="1"/>
      <c r="C7901" s="539"/>
    </row>
    <row r="7902" spans="1:3" ht="15">
      <c r="A7902" s="1"/>
      <c r="C7902" s="539"/>
    </row>
    <row r="7903" spans="1:3" ht="15">
      <c r="A7903" s="1"/>
      <c r="C7903" s="539"/>
    </row>
    <row r="7904" spans="1:3" ht="15">
      <c r="A7904" s="1"/>
      <c r="C7904" s="539"/>
    </row>
    <row r="7905" spans="1:3" ht="15">
      <c r="A7905" s="1"/>
      <c r="C7905" s="539"/>
    </row>
    <row r="7906" spans="1:3" ht="15">
      <c r="A7906" s="1"/>
      <c r="C7906" s="539"/>
    </row>
    <row r="7907" spans="1:3" ht="15">
      <c r="A7907" s="1"/>
      <c r="C7907" s="539"/>
    </row>
    <row r="7908" spans="1:3" ht="15">
      <c r="A7908" s="1"/>
      <c r="C7908" s="539"/>
    </row>
    <row r="7909" spans="1:3" ht="15">
      <c r="A7909" s="1"/>
      <c r="C7909" s="539"/>
    </row>
    <row r="7910" spans="1:3" ht="15">
      <c r="A7910" s="1"/>
      <c r="C7910" s="539"/>
    </row>
    <row r="7911" spans="1:3" ht="15">
      <c r="A7911" s="1"/>
      <c r="C7911" s="539"/>
    </row>
    <row r="7912" spans="1:3" ht="15">
      <c r="A7912" s="1"/>
      <c r="C7912" s="539"/>
    </row>
    <row r="7913" spans="1:3" ht="15">
      <c r="A7913" s="1"/>
      <c r="C7913" s="539"/>
    </row>
    <row r="7914" spans="1:3" ht="15">
      <c r="A7914" s="1"/>
      <c r="C7914" s="539"/>
    </row>
    <row r="7915" spans="1:3" ht="15">
      <c r="A7915" s="1"/>
      <c r="C7915" s="539"/>
    </row>
    <row r="7916" spans="1:3" ht="15">
      <c r="A7916" s="1"/>
      <c r="C7916" s="539"/>
    </row>
    <row r="7917" spans="1:3" ht="15">
      <c r="A7917" s="1"/>
      <c r="C7917" s="539"/>
    </row>
    <row r="7918" spans="1:3" ht="15">
      <c r="A7918" s="1"/>
      <c r="C7918" s="539"/>
    </row>
    <row r="7919" spans="1:3" ht="15">
      <c r="A7919" s="1"/>
      <c r="C7919" s="539"/>
    </row>
    <row r="7920" spans="1:3" ht="15">
      <c r="A7920" s="1"/>
      <c r="C7920" s="539"/>
    </row>
    <row r="7921" spans="1:3" ht="15">
      <c r="A7921" s="1"/>
      <c r="C7921" s="539"/>
    </row>
    <row r="7922" spans="1:3" ht="15">
      <c r="A7922" s="1"/>
      <c r="C7922" s="539"/>
    </row>
    <row r="7923" spans="1:3" ht="15">
      <c r="A7923" s="1"/>
      <c r="C7923" s="539"/>
    </row>
    <row r="7924" spans="1:3" ht="15">
      <c r="A7924" s="1"/>
      <c r="C7924" s="539"/>
    </row>
    <row r="7925" spans="1:3" ht="15">
      <c r="A7925" s="1"/>
      <c r="C7925" s="539"/>
    </row>
    <row r="7926" spans="1:3" ht="15">
      <c r="A7926" s="1"/>
      <c r="C7926" s="539"/>
    </row>
    <row r="7927" spans="1:3" ht="15">
      <c r="A7927" s="1"/>
      <c r="C7927" s="539"/>
    </row>
    <row r="7928" spans="1:3" ht="15">
      <c r="A7928" s="1"/>
      <c r="C7928" s="539"/>
    </row>
    <row r="7929" spans="1:3" ht="15">
      <c r="A7929" s="1"/>
      <c r="C7929" s="539"/>
    </row>
    <row r="7930" spans="1:3" ht="15">
      <c r="A7930" s="1"/>
      <c r="C7930" s="539"/>
    </row>
    <row r="7931" spans="1:3" ht="15">
      <c r="A7931" s="1"/>
      <c r="C7931" s="539"/>
    </row>
    <row r="7932" spans="1:3" ht="15">
      <c r="A7932" s="1"/>
      <c r="C7932" s="539"/>
    </row>
    <row r="7933" spans="1:3" ht="15">
      <c r="A7933" s="1"/>
      <c r="C7933" s="539"/>
    </row>
    <row r="7934" spans="1:3" ht="15">
      <c r="A7934" s="1"/>
      <c r="C7934" s="539"/>
    </row>
    <row r="7935" spans="1:3" ht="15">
      <c r="A7935" s="1"/>
      <c r="C7935" s="539"/>
    </row>
    <row r="7936" spans="1:3" ht="15">
      <c r="A7936" s="1"/>
      <c r="C7936" s="539"/>
    </row>
    <row r="7937" spans="1:3" ht="15">
      <c r="A7937" s="1"/>
      <c r="C7937" s="539"/>
    </row>
    <row r="7938" spans="1:3" ht="15">
      <c r="A7938" s="1"/>
      <c r="C7938" s="539"/>
    </row>
    <row r="7939" spans="1:3" ht="15">
      <c r="A7939" s="1"/>
      <c r="C7939" s="539"/>
    </row>
    <row r="7940" spans="1:3" ht="15">
      <c r="A7940" s="1"/>
      <c r="C7940" s="539"/>
    </row>
    <row r="7941" spans="1:3" ht="15">
      <c r="A7941" s="1"/>
      <c r="C7941" s="539"/>
    </row>
    <row r="7942" spans="1:3" ht="15">
      <c r="A7942" s="1"/>
      <c r="C7942" s="539"/>
    </row>
    <row r="7943" spans="1:3" ht="15">
      <c r="A7943" s="1"/>
      <c r="C7943" s="539"/>
    </row>
    <row r="7944" spans="1:3" ht="15">
      <c r="A7944" s="1"/>
      <c r="C7944" s="539"/>
    </row>
    <row r="7945" spans="1:3" ht="15">
      <c r="A7945" s="1"/>
      <c r="C7945" s="539"/>
    </row>
    <row r="7946" spans="1:3" ht="15">
      <c r="A7946" s="1"/>
      <c r="C7946" s="539"/>
    </row>
    <row r="7947" spans="1:3" ht="15">
      <c r="A7947" s="1"/>
      <c r="C7947" s="539"/>
    </row>
    <row r="7948" spans="1:3" ht="15">
      <c r="A7948" s="1"/>
      <c r="C7948" s="539"/>
    </row>
    <row r="7949" spans="1:3" ht="15">
      <c r="A7949" s="1"/>
      <c r="C7949" s="539"/>
    </row>
    <row r="7950" spans="1:3" ht="15">
      <c r="A7950" s="1"/>
      <c r="C7950" s="539"/>
    </row>
    <row r="7951" spans="1:3" ht="15">
      <c r="A7951" s="1"/>
      <c r="C7951" s="539"/>
    </row>
    <row r="7952" spans="1:3" ht="15">
      <c r="A7952" s="1"/>
      <c r="C7952" s="539"/>
    </row>
    <row r="7953" spans="1:3" ht="15">
      <c r="A7953" s="1"/>
      <c r="C7953" s="539"/>
    </row>
    <row r="7954" spans="1:3" ht="15">
      <c r="A7954" s="1"/>
      <c r="C7954" s="539"/>
    </row>
    <row r="7955" spans="1:3" ht="15">
      <c r="A7955" s="1"/>
      <c r="C7955" s="539"/>
    </row>
    <row r="7956" spans="1:3" ht="15">
      <c r="A7956" s="1"/>
      <c r="C7956" s="539"/>
    </row>
    <row r="7957" spans="1:3" ht="15">
      <c r="A7957" s="1"/>
      <c r="C7957" s="539"/>
    </row>
    <row r="7958" spans="1:3" ht="15">
      <c r="A7958" s="1"/>
      <c r="C7958" s="539"/>
    </row>
    <row r="7959" spans="1:3" ht="15">
      <c r="A7959" s="1"/>
      <c r="C7959" s="539"/>
    </row>
    <row r="7960" spans="1:3" ht="15">
      <c r="A7960" s="1"/>
      <c r="C7960" s="539"/>
    </row>
    <row r="7961" spans="1:3" ht="15">
      <c r="A7961" s="1"/>
      <c r="C7961" s="539"/>
    </row>
    <row r="7962" spans="1:3" ht="15">
      <c r="A7962" s="1"/>
      <c r="C7962" s="539"/>
    </row>
    <row r="7963" spans="1:3" ht="15">
      <c r="A7963" s="1"/>
      <c r="C7963" s="539"/>
    </row>
    <row r="7964" spans="1:3" ht="15">
      <c r="A7964" s="1"/>
      <c r="C7964" s="539"/>
    </row>
    <row r="7965" spans="1:3" ht="15">
      <c r="A7965" s="1"/>
      <c r="C7965" s="539"/>
    </row>
    <row r="7966" spans="1:3" ht="15">
      <c r="A7966" s="1"/>
      <c r="C7966" s="539"/>
    </row>
    <row r="7967" spans="1:3" ht="15">
      <c r="A7967" s="1"/>
      <c r="C7967" s="539"/>
    </row>
    <row r="7968" spans="1:3" ht="15">
      <c r="A7968" s="1"/>
      <c r="C7968" s="539"/>
    </row>
    <row r="7969" spans="1:3" ht="15">
      <c r="A7969" s="1"/>
      <c r="C7969" s="539"/>
    </row>
    <row r="7970" spans="1:3" ht="15">
      <c r="A7970" s="1"/>
      <c r="C7970" s="539"/>
    </row>
    <row r="7971" spans="1:3" ht="15">
      <c r="A7971" s="1"/>
      <c r="C7971" s="539"/>
    </row>
    <row r="7972" spans="1:3" ht="15">
      <c r="A7972" s="1"/>
      <c r="C7972" s="539"/>
    </row>
    <row r="7973" spans="1:3" ht="15">
      <c r="A7973" s="1"/>
      <c r="C7973" s="539"/>
    </row>
    <row r="7974" spans="1:3" ht="15">
      <c r="A7974" s="1"/>
      <c r="C7974" s="539"/>
    </row>
    <row r="7975" spans="1:3" ht="15">
      <c r="A7975" s="1"/>
      <c r="C7975" s="539"/>
    </row>
    <row r="7976" spans="1:3" ht="15">
      <c r="A7976" s="1"/>
      <c r="C7976" s="539"/>
    </row>
    <row r="7977" spans="1:3" ht="15">
      <c r="A7977" s="1"/>
      <c r="C7977" s="539"/>
    </row>
    <row r="7978" spans="1:3" ht="15">
      <c r="A7978" s="1"/>
      <c r="C7978" s="539"/>
    </row>
    <row r="7979" spans="1:3" ht="15">
      <c r="A7979" s="1"/>
      <c r="C7979" s="539"/>
    </row>
    <row r="7980" spans="1:3" ht="15">
      <c r="A7980" s="1"/>
      <c r="C7980" s="539"/>
    </row>
    <row r="7981" spans="1:3" ht="15">
      <c r="A7981" s="1"/>
      <c r="C7981" s="539"/>
    </row>
    <row r="7982" spans="1:3" ht="15">
      <c r="A7982" s="1"/>
      <c r="C7982" s="539"/>
    </row>
    <row r="7983" spans="1:3" ht="15">
      <c r="A7983" s="1"/>
      <c r="C7983" s="539"/>
    </row>
    <row r="7984" spans="1:3" ht="15">
      <c r="A7984" s="1"/>
      <c r="C7984" s="539"/>
    </row>
    <row r="7985" spans="1:3" ht="15">
      <c r="A7985" s="1"/>
      <c r="C7985" s="539"/>
    </row>
    <row r="7986" spans="1:3" ht="15">
      <c r="A7986" s="1"/>
      <c r="C7986" s="539"/>
    </row>
    <row r="7987" spans="1:3" ht="15">
      <c r="A7987" s="1"/>
      <c r="C7987" s="539"/>
    </row>
    <row r="7988" spans="1:3" ht="15">
      <c r="A7988" s="1"/>
      <c r="C7988" s="539"/>
    </row>
    <row r="7989" spans="1:3" ht="15">
      <c r="A7989" s="1"/>
      <c r="C7989" s="539"/>
    </row>
    <row r="7990" spans="1:3" ht="15">
      <c r="A7990" s="1"/>
      <c r="C7990" s="539"/>
    </row>
    <row r="7991" spans="1:3" ht="15">
      <c r="A7991" s="1"/>
      <c r="C7991" s="539"/>
    </row>
    <row r="7992" spans="1:3" ht="15">
      <c r="A7992" s="1"/>
      <c r="C7992" s="539"/>
    </row>
    <row r="7993" spans="1:3" ht="15">
      <c r="A7993" s="1"/>
      <c r="C7993" s="539"/>
    </row>
    <row r="7994" spans="1:3" ht="15">
      <c r="A7994" s="1"/>
      <c r="C7994" s="539"/>
    </row>
    <row r="7995" spans="1:3" ht="15">
      <c r="A7995" s="1"/>
      <c r="C7995" s="539"/>
    </row>
    <row r="7996" spans="1:3" ht="15">
      <c r="A7996" s="1"/>
      <c r="C7996" s="539"/>
    </row>
    <row r="7997" spans="1:3" ht="15">
      <c r="A7997" s="1"/>
      <c r="C7997" s="539"/>
    </row>
    <row r="7998" spans="1:3" ht="15">
      <c r="A7998" s="1"/>
      <c r="C7998" s="539"/>
    </row>
    <row r="7999" spans="1:3" ht="15">
      <c r="A7999" s="1"/>
      <c r="C7999" s="539"/>
    </row>
    <row r="8000" spans="1:3" ht="15">
      <c r="A8000" s="1"/>
      <c r="C8000" s="539"/>
    </row>
    <row r="8001" spans="1:3" ht="15">
      <c r="A8001" s="1"/>
      <c r="C8001" s="539"/>
    </row>
    <row r="8002" spans="1:3" ht="15">
      <c r="A8002" s="1"/>
      <c r="C8002" s="539"/>
    </row>
    <row r="8003" spans="1:3" ht="15">
      <c r="A8003" s="1"/>
      <c r="C8003" s="539"/>
    </row>
    <row r="8004" spans="1:3" ht="15">
      <c r="A8004" s="1"/>
      <c r="C8004" s="539"/>
    </row>
    <row r="8005" spans="1:3" ht="15">
      <c r="A8005" s="1"/>
      <c r="C8005" s="539"/>
    </row>
    <row r="8006" spans="1:3" ht="15">
      <c r="A8006" s="1"/>
      <c r="C8006" s="539"/>
    </row>
    <row r="8007" spans="1:3" ht="15">
      <c r="A8007" s="1"/>
      <c r="C8007" s="539"/>
    </row>
    <row r="8008" spans="1:3" ht="15">
      <c r="A8008" s="1"/>
      <c r="C8008" s="539"/>
    </row>
    <row r="8009" spans="1:3" ht="15">
      <c r="A8009" s="1"/>
      <c r="C8009" s="539"/>
    </row>
    <row r="8010" spans="1:3" ht="15">
      <c r="A8010" s="1"/>
      <c r="C8010" s="539"/>
    </row>
    <row r="8011" spans="1:3" ht="15">
      <c r="A8011" s="1"/>
      <c r="C8011" s="539"/>
    </row>
    <row r="8012" spans="1:3" ht="15">
      <c r="A8012" s="1"/>
      <c r="C8012" s="539"/>
    </row>
    <row r="8013" spans="1:3" ht="15">
      <c r="A8013" s="1"/>
      <c r="C8013" s="539"/>
    </row>
    <row r="8014" spans="1:3" ht="15">
      <c r="A8014" s="1"/>
      <c r="C8014" s="539"/>
    </row>
    <row r="8015" spans="1:3" ht="15">
      <c r="A8015" s="1"/>
      <c r="C8015" s="539"/>
    </row>
    <row r="8016" spans="1:3" ht="15">
      <c r="A8016" s="1"/>
      <c r="C8016" s="539"/>
    </row>
    <row r="8017" spans="1:3" ht="15">
      <c r="A8017" s="1"/>
      <c r="C8017" s="539"/>
    </row>
    <row r="8018" spans="1:3" ht="15">
      <c r="A8018" s="1"/>
      <c r="C8018" s="539"/>
    </row>
    <row r="8019" spans="1:3" ht="15">
      <c r="A8019" s="1"/>
      <c r="C8019" s="539"/>
    </row>
    <row r="8020" spans="1:3" ht="15">
      <c r="A8020" s="1"/>
      <c r="C8020" s="539"/>
    </row>
    <row r="8021" spans="1:3" ht="15">
      <c r="A8021" s="1"/>
      <c r="C8021" s="539"/>
    </row>
    <row r="8022" spans="1:3" ht="15">
      <c r="A8022" s="1"/>
      <c r="C8022" s="539"/>
    </row>
    <row r="8023" spans="1:3" ht="15">
      <c r="A8023" s="1"/>
      <c r="C8023" s="539"/>
    </row>
    <row r="8024" spans="1:3" ht="15">
      <c r="A8024" s="1"/>
      <c r="C8024" s="539"/>
    </row>
    <row r="8025" spans="1:3" ht="15">
      <c r="A8025" s="1"/>
      <c r="C8025" s="539"/>
    </row>
    <row r="8026" spans="1:3" ht="15">
      <c r="A8026" s="1"/>
      <c r="C8026" s="539"/>
    </row>
    <row r="8027" spans="1:3" ht="15">
      <c r="A8027" s="1"/>
      <c r="C8027" s="539"/>
    </row>
    <row r="8028" spans="1:3" ht="15">
      <c r="A8028" s="1"/>
      <c r="C8028" s="539"/>
    </row>
    <row r="8029" spans="1:3" ht="15">
      <c r="A8029" s="1"/>
      <c r="C8029" s="539"/>
    </row>
    <row r="8030" spans="1:3" ht="15">
      <c r="A8030" s="1"/>
      <c r="C8030" s="539"/>
    </row>
    <row r="8031" spans="1:3" ht="15">
      <c r="A8031" s="1"/>
      <c r="C8031" s="539"/>
    </row>
    <row r="8032" spans="1:3" ht="15">
      <c r="A8032" s="1"/>
      <c r="C8032" s="539"/>
    </row>
    <row r="8033" spans="1:3" ht="15">
      <c r="A8033" s="1"/>
      <c r="C8033" s="539"/>
    </row>
    <row r="8034" spans="1:3" ht="15">
      <c r="A8034" s="1"/>
      <c r="C8034" s="539"/>
    </row>
    <row r="8035" spans="1:3" ht="15">
      <c r="A8035" s="1"/>
      <c r="C8035" s="539"/>
    </row>
    <row r="8036" spans="1:3" ht="15">
      <c r="A8036" s="1"/>
      <c r="C8036" s="539"/>
    </row>
    <row r="8037" spans="1:3" ht="15">
      <c r="A8037" s="1"/>
      <c r="C8037" s="539"/>
    </row>
    <row r="8038" spans="1:3" ht="15">
      <c r="A8038" s="1"/>
      <c r="C8038" s="539"/>
    </row>
    <row r="8039" spans="1:3" ht="15">
      <c r="A8039" s="1"/>
      <c r="C8039" s="539"/>
    </row>
    <row r="8040" spans="1:3" ht="15">
      <c r="A8040" s="1"/>
      <c r="C8040" s="539"/>
    </row>
    <row r="8041" spans="1:3" ht="15">
      <c r="A8041" s="1"/>
      <c r="C8041" s="539"/>
    </row>
    <row r="8042" spans="1:3" ht="15">
      <c r="A8042" s="1"/>
      <c r="C8042" s="539"/>
    </row>
    <row r="8043" spans="1:3" ht="15">
      <c r="A8043" s="1"/>
      <c r="C8043" s="539"/>
    </row>
    <row r="8044" spans="1:3" ht="15">
      <c r="A8044" s="1"/>
      <c r="C8044" s="539"/>
    </row>
    <row r="8045" spans="1:3" ht="15">
      <c r="A8045" s="1"/>
      <c r="C8045" s="539"/>
    </row>
    <row r="8046" spans="1:3" ht="15">
      <c r="A8046" s="1"/>
      <c r="C8046" s="539"/>
    </row>
    <row r="8047" spans="1:3" ht="15">
      <c r="A8047" s="1"/>
      <c r="C8047" s="539"/>
    </row>
    <row r="8048" spans="1:3" ht="15">
      <c r="A8048" s="1"/>
      <c r="C8048" s="539"/>
    </row>
    <row r="8049" spans="1:3" ht="15">
      <c r="A8049" s="1"/>
      <c r="C8049" s="539"/>
    </row>
    <row r="8050" spans="1:3" ht="15">
      <c r="A8050" s="1"/>
      <c r="C8050" s="539"/>
    </row>
    <row r="8051" spans="1:3" ht="15">
      <c r="A8051" s="1"/>
      <c r="C8051" s="539"/>
    </row>
    <row r="8052" spans="1:3" ht="15">
      <c r="A8052" s="1"/>
      <c r="C8052" s="539"/>
    </row>
    <row r="8053" spans="1:3" ht="15">
      <c r="A8053" s="1"/>
      <c r="C8053" s="539"/>
    </row>
    <row r="8054" spans="1:3" ht="15">
      <c r="A8054" s="1"/>
      <c r="C8054" s="539"/>
    </row>
    <row r="8055" spans="1:3" ht="15">
      <c r="A8055" s="1"/>
      <c r="C8055" s="539"/>
    </row>
    <row r="8056" spans="1:3" ht="15">
      <c r="A8056" s="1"/>
      <c r="C8056" s="539"/>
    </row>
    <row r="8057" spans="1:3" ht="15">
      <c r="A8057" s="1"/>
      <c r="C8057" s="539"/>
    </row>
    <row r="8058" spans="1:3" ht="15">
      <c r="A8058" s="1"/>
      <c r="C8058" s="539"/>
    </row>
    <row r="8059" spans="1:3" ht="15">
      <c r="A8059" s="1"/>
      <c r="C8059" s="539"/>
    </row>
    <row r="8060" spans="1:3" ht="15">
      <c r="A8060" s="1"/>
      <c r="C8060" s="539"/>
    </row>
    <row r="8061" spans="1:3" ht="15">
      <c r="A8061" s="1"/>
      <c r="C8061" s="539"/>
    </row>
    <row r="8062" spans="1:3" ht="15">
      <c r="A8062" s="1"/>
      <c r="C8062" s="539"/>
    </row>
    <row r="8063" spans="1:3" ht="15">
      <c r="A8063" s="1"/>
      <c r="C8063" s="539"/>
    </row>
    <row r="8064" spans="1:3" ht="15">
      <c r="A8064" s="1"/>
      <c r="C8064" s="539"/>
    </row>
    <row r="8065" spans="1:3" ht="15">
      <c r="A8065" s="1"/>
      <c r="C8065" s="539"/>
    </row>
    <row r="8066" spans="1:3" ht="15">
      <c r="A8066" s="1"/>
      <c r="C8066" s="539"/>
    </row>
    <row r="8067" spans="1:3" ht="15">
      <c r="A8067" s="1"/>
      <c r="C8067" s="539"/>
    </row>
    <row r="8068" spans="1:3" ht="15">
      <c r="A8068" s="1"/>
      <c r="C8068" s="539"/>
    </row>
    <row r="8069" spans="1:3" ht="15">
      <c r="A8069" s="1"/>
      <c r="C8069" s="539"/>
    </row>
    <row r="8070" spans="1:3" ht="15">
      <c r="A8070" s="1"/>
      <c r="C8070" s="539"/>
    </row>
    <row r="8071" spans="1:3" ht="15">
      <c r="A8071" s="1"/>
      <c r="C8071" s="539"/>
    </row>
    <row r="8072" spans="1:3" ht="15">
      <c r="A8072" s="1"/>
      <c r="C8072" s="539"/>
    </row>
    <row r="8073" spans="1:3" ht="15">
      <c r="A8073" s="1"/>
      <c r="C8073" s="539"/>
    </row>
    <row r="8074" spans="1:3" ht="15">
      <c r="A8074" s="1"/>
      <c r="C8074" s="539"/>
    </row>
    <row r="8075" spans="1:3" ht="15">
      <c r="A8075" s="1"/>
      <c r="C8075" s="539"/>
    </row>
    <row r="8076" spans="1:3" ht="15">
      <c r="A8076" s="1"/>
      <c r="C8076" s="539"/>
    </row>
    <row r="8077" spans="1:3" ht="15">
      <c r="A8077" s="1"/>
      <c r="C8077" s="539"/>
    </row>
    <row r="8078" spans="1:3" ht="15">
      <c r="A8078" s="1"/>
      <c r="C8078" s="539"/>
    </row>
    <row r="8079" spans="1:3" ht="15">
      <c r="A8079" s="1"/>
      <c r="C8079" s="539"/>
    </row>
    <row r="8080" spans="1:3" ht="15">
      <c r="A8080" s="1"/>
      <c r="C8080" s="539"/>
    </row>
    <row r="8081" spans="1:3" ht="15">
      <c r="A8081" s="1"/>
      <c r="C8081" s="539"/>
    </row>
    <row r="8082" spans="1:3" ht="15">
      <c r="A8082" s="1"/>
      <c r="C8082" s="539"/>
    </row>
    <row r="8083" spans="1:3" ht="15">
      <c r="A8083" s="1"/>
      <c r="C8083" s="539"/>
    </row>
    <row r="8084" spans="1:3" ht="15">
      <c r="A8084" s="1"/>
      <c r="C8084" s="539"/>
    </row>
    <row r="8085" spans="1:3" ht="15">
      <c r="A8085" s="1"/>
      <c r="C8085" s="539"/>
    </row>
    <row r="8086" spans="1:3" ht="15">
      <c r="A8086" s="1"/>
      <c r="C8086" s="539"/>
    </row>
    <row r="8087" spans="1:3" ht="15">
      <c r="A8087" s="1"/>
      <c r="C8087" s="539"/>
    </row>
    <row r="8088" spans="1:3" ht="15">
      <c r="A8088" s="1"/>
      <c r="C8088" s="539"/>
    </row>
    <row r="8089" spans="1:3" ht="15">
      <c r="A8089" s="1"/>
      <c r="C8089" s="539"/>
    </row>
    <row r="8090" spans="1:3" ht="15">
      <c r="A8090" s="1"/>
      <c r="C8090" s="539"/>
    </row>
    <row r="8091" spans="1:3" ht="15">
      <c r="A8091" s="1"/>
      <c r="C8091" s="539"/>
    </row>
    <row r="8092" spans="1:3" ht="15">
      <c r="A8092" s="1"/>
      <c r="C8092" s="539"/>
    </row>
    <row r="8093" spans="1:3" ht="15">
      <c r="A8093" s="1"/>
      <c r="C8093" s="539"/>
    </row>
    <row r="8094" spans="1:3" ht="15">
      <c r="A8094" s="1"/>
      <c r="C8094" s="539"/>
    </row>
    <row r="8095" spans="1:3" ht="15">
      <c r="A8095" s="1"/>
      <c r="C8095" s="539"/>
    </row>
    <row r="8096" spans="1:3" ht="15">
      <c r="A8096" s="1"/>
      <c r="C8096" s="539"/>
    </row>
    <row r="8097" spans="1:3" ht="15">
      <c r="A8097" s="1"/>
      <c r="C8097" s="539"/>
    </row>
    <row r="8098" spans="1:3" ht="15">
      <c r="A8098" s="1"/>
      <c r="C8098" s="539"/>
    </row>
    <row r="8099" spans="1:3" ht="15">
      <c r="A8099" s="1"/>
      <c r="C8099" s="539"/>
    </row>
    <row r="8100" spans="1:3" ht="15">
      <c r="A8100" s="1"/>
      <c r="C8100" s="539"/>
    </row>
    <row r="8101" spans="1:3" ht="15">
      <c r="A8101" s="1"/>
      <c r="C8101" s="539"/>
    </row>
    <row r="8102" spans="1:3" ht="15">
      <c r="A8102" s="1"/>
      <c r="C8102" s="539"/>
    </row>
    <row r="8103" spans="1:3" ht="15">
      <c r="A8103" s="1"/>
      <c r="C8103" s="539"/>
    </row>
    <row r="8104" spans="1:3" ht="15">
      <c r="A8104" s="1"/>
      <c r="C8104" s="539"/>
    </row>
    <row r="8105" spans="1:3" ht="15">
      <c r="A8105" s="1"/>
      <c r="C8105" s="539"/>
    </row>
    <row r="8106" spans="1:3" ht="15">
      <c r="A8106" s="1"/>
      <c r="C8106" s="539"/>
    </row>
    <row r="8107" spans="1:3" ht="15">
      <c r="A8107" s="1"/>
      <c r="C8107" s="539"/>
    </row>
    <row r="8108" spans="1:3" ht="15">
      <c r="A8108" s="1"/>
      <c r="C8108" s="539"/>
    </row>
    <row r="8109" spans="1:3" ht="15">
      <c r="A8109" s="1"/>
      <c r="C8109" s="539"/>
    </row>
    <row r="8110" spans="1:3" ht="15">
      <c r="A8110" s="1"/>
      <c r="C8110" s="539"/>
    </row>
    <row r="8111" spans="1:3" ht="15">
      <c r="A8111" s="1"/>
      <c r="C8111" s="539"/>
    </row>
    <row r="8112" spans="1:3" ht="15">
      <c r="A8112" s="1"/>
      <c r="C8112" s="539"/>
    </row>
    <row r="8113" spans="1:3" ht="15">
      <c r="A8113" s="1"/>
      <c r="C8113" s="539"/>
    </row>
    <row r="8114" spans="1:3" ht="15">
      <c r="A8114" s="1"/>
      <c r="C8114" s="539"/>
    </row>
    <row r="8115" spans="1:3" ht="15">
      <c r="A8115" s="1"/>
      <c r="C8115" s="539"/>
    </row>
    <row r="8116" spans="1:3" ht="15">
      <c r="A8116" s="1"/>
      <c r="C8116" s="539"/>
    </row>
    <row r="8117" spans="1:3" ht="15">
      <c r="A8117" s="1"/>
      <c r="C8117" s="539"/>
    </row>
    <row r="8118" spans="1:3" ht="15">
      <c r="A8118" s="1"/>
      <c r="C8118" s="539"/>
    </row>
    <row r="8119" spans="1:3" ht="15">
      <c r="A8119" s="1"/>
      <c r="C8119" s="539"/>
    </row>
    <row r="8120" spans="1:3" ht="15">
      <c r="A8120" s="1"/>
      <c r="C8120" s="539"/>
    </row>
    <row r="8121" spans="1:3" ht="15">
      <c r="A8121" s="1"/>
      <c r="C8121" s="539"/>
    </row>
    <row r="8122" spans="1:3" ht="15">
      <c r="A8122" s="1"/>
      <c r="C8122" s="539"/>
    </row>
    <row r="8123" spans="1:3" ht="15">
      <c r="A8123" s="1"/>
      <c r="C8123" s="539"/>
    </row>
    <row r="8124" spans="1:3" ht="15">
      <c r="A8124" s="1"/>
      <c r="C8124" s="539"/>
    </row>
    <row r="8125" spans="1:3" ht="15">
      <c r="A8125" s="1"/>
      <c r="C8125" s="539"/>
    </row>
    <row r="8126" spans="1:3" ht="15">
      <c r="A8126" s="1"/>
      <c r="C8126" s="539"/>
    </row>
    <row r="8127" spans="1:3" ht="15">
      <c r="A8127" s="1"/>
      <c r="C8127" s="539"/>
    </row>
    <row r="8128" spans="1:3" ht="15">
      <c r="A8128" s="1"/>
      <c r="C8128" s="539"/>
    </row>
    <row r="8129" spans="1:3" ht="15">
      <c r="A8129" s="1"/>
      <c r="C8129" s="539"/>
    </row>
    <row r="8130" spans="1:3" ht="15">
      <c r="A8130" s="1"/>
      <c r="C8130" s="539"/>
    </row>
    <row r="8131" spans="1:3" ht="15">
      <c r="A8131" s="1"/>
      <c r="C8131" s="539"/>
    </row>
    <row r="8132" spans="1:3" ht="15">
      <c r="A8132" s="1"/>
      <c r="C8132" s="539"/>
    </row>
    <row r="8133" spans="1:3" ht="15">
      <c r="A8133" s="1"/>
      <c r="C8133" s="539"/>
    </row>
    <row r="8134" spans="1:3" ht="15">
      <c r="A8134" s="1"/>
      <c r="C8134" s="539"/>
    </row>
    <row r="8135" spans="1:3" ht="15">
      <c r="A8135" s="1"/>
      <c r="C8135" s="539"/>
    </row>
    <row r="8136" spans="1:3" ht="15">
      <c r="A8136" s="1"/>
      <c r="C8136" s="539"/>
    </row>
    <row r="8137" spans="1:3" ht="15">
      <c r="A8137" s="1"/>
      <c r="C8137" s="539"/>
    </row>
    <row r="8138" spans="1:3" ht="15">
      <c r="A8138" s="1"/>
      <c r="C8138" s="539"/>
    </row>
    <row r="8139" spans="1:3" ht="15">
      <c r="A8139" s="1"/>
      <c r="C8139" s="539"/>
    </row>
    <row r="8140" spans="1:3" ht="15">
      <c r="A8140" s="1"/>
      <c r="C8140" s="539"/>
    </row>
    <row r="8141" spans="1:3" ht="15">
      <c r="A8141" s="1"/>
      <c r="C8141" s="539"/>
    </row>
    <row r="8142" spans="1:3" ht="15">
      <c r="A8142" s="1"/>
      <c r="C8142" s="539"/>
    </row>
    <row r="8143" spans="1:3" ht="15">
      <c r="A8143" s="1"/>
      <c r="C8143" s="539"/>
    </row>
    <row r="8144" spans="1:3" ht="15">
      <c r="A8144" s="1"/>
      <c r="C8144" s="539"/>
    </row>
    <row r="8145" spans="1:3" ht="15">
      <c r="A8145" s="1"/>
      <c r="C8145" s="539"/>
    </row>
    <row r="8146" spans="1:3" ht="15">
      <c r="A8146" s="1"/>
      <c r="C8146" s="539"/>
    </row>
    <row r="8147" spans="1:3" ht="15">
      <c r="A8147" s="1"/>
      <c r="C8147" s="539"/>
    </row>
    <row r="8148" spans="1:3" ht="15">
      <c r="A8148" s="1"/>
      <c r="C8148" s="539"/>
    </row>
    <row r="8149" spans="1:3" ht="15">
      <c r="A8149" s="1"/>
      <c r="C8149" s="539"/>
    </row>
    <row r="8150" spans="1:3" ht="15">
      <c r="A8150" s="1"/>
      <c r="C8150" s="539"/>
    </row>
    <row r="8151" spans="1:3" ht="15">
      <c r="A8151" s="1"/>
      <c r="C8151" s="539"/>
    </row>
    <row r="8152" spans="1:3" ht="15">
      <c r="A8152" s="1"/>
      <c r="C8152" s="539"/>
    </row>
    <row r="8153" spans="1:3" ht="15">
      <c r="A8153" s="1"/>
      <c r="C8153" s="539"/>
    </row>
    <row r="8154" spans="1:3" ht="15">
      <c r="A8154" s="1"/>
      <c r="C8154" s="539"/>
    </row>
    <row r="8155" spans="1:3" ht="15">
      <c r="A8155" s="1"/>
      <c r="C8155" s="539"/>
    </row>
    <row r="8156" spans="1:3" ht="15">
      <c r="A8156" s="1"/>
      <c r="C8156" s="539"/>
    </row>
    <row r="8157" spans="1:3" ht="15">
      <c r="A8157" s="1"/>
      <c r="C8157" s="539"/>
    </row>
    <row r="8158" spans="1:3" ht="15">
      <c r="A8158" s="1"/>
      <c r="C8158" s="539"/>
    </row>
    <row r="8159" spans="1:3" ht="15">
      <c r="A8159" s="1"/>
      <c r="C8159" s="539"/>
    </row>
    <row r="8160" spans="1:3" ht="15">
      <c r="A8160" s="1"/>
      <c r="C8160" s="539"/>
    </row>
    <row r="8161" spans="1:3" ht="15">
      <c r="A8161" s="1"/>
      <c r="C8161" s="539"/>
    </row>
    <row r="8162" spans="1:3" ht="15">
      <c r="A8162" s="1"/>
      <c r="C8162" s="539"/>
    </row>
    <row r="8163" spans="1:3" ht="15">
      <c r="A8163" s="1"/>
      <c r="C8163" s="539"/>
    </row>
    <row r="8164" spans="1:3" ht="15">
      <c r="A8164" s="1"/>
      <c r="C8164" s="539"/>
    </row>
    <row r="8165" spans="1:3" ht="15">
      <c r="A8165" s="1"/>
      <c r="C8165" s="539"/>
    </row>
    <row r="8166" spans="1:3" ht="15">
      <c r="A8166" s="1"/>
      <c r="C8166" s="539"/>
    </row>
    <row r="8167" spans="1:3" ht="15">
      <c r="A8167" s="1"/>
      <c r="C8167" s="539"/>
    </row>
    <row r="8168" spans="1:3" ht="15">
      <c r="A8168" s="1"/>
      <c r="C8168" s="539"/>
    </row>
    <row r="8169" spans="1:3" ht="15">
      <c r="A8169" s="1"/>
      <c r="C8169" s="539"/>
    </row>
    <row r="8170" spans="1:3" ht="15">
      <c r="A8170" s="1"/>
      <c r="C8170" s="539"/>
    </row>
    <row r="8171" spans="1:3" ht="15">
      <c r="A8171" s="1"/>
      <c r="C8171" s="539"/>
    </row>
    <row r="8172" spans="1:3" ht="15">
      <c r="A8172" s="1"/>
      <c r="C8172" s="539"/>
    </row>
    <row r="8173" spans="1:3" ht="15">
      <c r="A8173" s="1"/>
      <c r="C8173" s="539"/>
    </row>
    <row r="8174" spans="1:3" ht="15">
      <c r="A8174" s="1"/>
      <c r="C8174" s="539"/>
    </row>
    <row r="8175" spans="1:3" ht="15">
      <c r="A8175" s="1"/>
      <c r="C8175" s="539"/>
    </row>
    <row r="8176" spans="1:3" ht="15">
      <c r="A8176" s="1"/>
      <c r="C8176" s="539"/>
    </row>
    <row r="8177" spans="1:3" ht="15">
      <c r="A8177" s="1"/>
      <c r="C8177" s="539"/>
    </row>
    <row r="8178" spans="1:3" ht="15">
      <c r="A8178" s="1"/>
      <c r="C8178" s="539"/>
    </row>
    <row r="8179" spans="1:3" ht="15">
      <c r="A8179" s="1"/>
      <c r="C8179" s="539"/>
    </row>
    <row r="8180" spans="1:3" ht="15">
      <c r="A8180" s="1"/>
      <c r="C8180" s="539"/>
    </row>
    <row r="8181" spans="1:3" ht="15">
      <c r="A8181" s="1"/>
      <c r="C8181" s="539"/>
    </row>
    <row r="8182" spans="1:3" ht="15">
      <c r="A8182" s="1"/>
      <c r="C8182" s="539"/>
    </row>
    <row r="8183" spans="1:3" ht="15">
      <c r="A8183" s="1"/>
      <c r="C8183" s="539"/>
    </row>
    <row r="8184" spans="1:3" ht="15">
      <c r="A8184" s="1"/>
      <c r="C8184" s="539"/>
    </row>
    <row r="8185" spans="1:3" ht="15">
      <c r="A8185" s="1"/>
      <c r="C8185" s="539"/>
    </row>
    <row r="8186" spans="1:3" ht="15">
      <c r="A8186" s="1"/>
      <c r="C8186" s="539"/>
    </row>
    <row r="8187" spans="1:3" ht="15">
      <c r="A8187" s="1"/>
      <c r="C8187" s="539"/>
    </row>
    <row r="8188" spans="1:3" ht="15">
      <c r="A8188" s="1"/>
      <c r="C8188" s="539"/>
    </row>
    <row r="8189" spans="1:3" ht="15">
      <c r="A8189" s="1"/>
      <c r="C8189" s="539"/>
    </row>
    <row r="8190" spans="1:3" ht="15">
      <c r="A8190" s="1"/>
      <c r="C8190" s="539"/>
    </row>
    <row r="8191" spans="1:3" ht="15">
      <c r="A8191" s="1"/>
      <c r="C8191" s="539"/>
    </row>
    <row r="8192" spans="1:3" ht="15">
      <c r="A8192" s="1"/>
      <c r="C8192" s="539"/>
    </row>
    <row r="8193" spans="1:3" ht="15">
      <c r="A8193" s="1"/>
      <c r="C8193" s="539"/>
    </row>
    <row r="8194" spans="1:3" ht="15">
      <c r="A8194" s="1"/>
      <c r="C8194" s="539"/>
    </row>
    <row r="8195" spans="1:3" ht="15">
      <c r="A8195" s="1"/>
      <c r="C8195" s="539"/>
    </row>
    <row r="8196" spans="1:3" ht="15">
      <c r="A8196" s="1"/>
      <c r="C8196" s="539"/>
    </row>
    <row r="8197" spans="1:3" ht="15">
      <c r="A8197" s="1"/>
      <c r="C8197" s="539"/>
    </row>
    <row r="8198" spans="1:3" ht="15">
      <c r="A8198" s="1"/>
      <c r="C8198" s="539"/>
    </row>
    <row r="8199" spans="1:3" ht="15">
      <c r="A8199" s="1"/>
      <c r="C8199" s="539"/>
    </row>
    <row r="8200" spans="1:3" ht="15">
      <c r="A8200" s="1"/>
      <c r="C8200" s="539"/>
    </row>
    <row r="8201" spans="1:3" ht="15">
      <c r="A8201" s="1"/>
      <c r="C8201" s="539"/>
    </row>
    <row r="8202" spans="1:3" ht="15">
      <c r="A8202" s="1"/>
      <c r="C8202" s="539"/>
    </row>
    <row r="8203" spans="1:3" ht="15">
      <c r="A8203" s="1"/>
      <c r="C8203" s="539"/>
    </row>
    <row r="8204" spans="1:3" ht="15">
      <c r="A8204" s="1"/>
      <c r="C8204" s="539"/>
    </row>
    <row r="8205" spans="1:3" ht="15">
      <c r="A8205" s="1"/>
      <c r="C8205" s="539"/>
    </row>
    <row r="8206" spans="1:3" ht="15">
      <c r="A8206" s="1"/>
      <c r="C8206" s="539"/>
    </row>
    <row r="8207" spans="1:3" ht="15">
      <c r="A8207" s="1"/>
      <c r="C8207" s="539"/>
    </row>
    <row r="8208" spans="1:3" ht="15">
      <c r="A8208" s="1"/>
      <c r="C8208" s="539"/>
    </row>
    <row r="8209" spans="1:3" ht="15">
      <c r="A8209" s="1"/>
      <c r="C8209" s="539"/>
    </row>
    <row r="8210" spans="1:3" ht="15">
      <c r="A8210" s="1"/>
      <c r="C8210" s="539"/>
    </row>
    <row r="8211" spans="1:3" ht="15">
      <c r="A8211" s="1"/>
      <c r="C8211" s="539"/>
    </row>
    <row r="8212" spans="1:3" ht="15">
      <c r="A8212" s="1"/>
      <c r="C8212" s="539"/>
    </row>
    <row r="8213" spans="1:3" ht="15">
      <c r="A8213" s="1"/>
      <c r="C8213" s="539"/>
    </row>
    <row r="8214" spans="1:3" ht="15">
      <c r="A8214" s="1"/>
      <c r="C8214" s="539"/>
    </row>
    <row r="8215" spans="1:3" ht="15">
      <c r="A8215" s="1"/>
      <c r="C8215" s="539"/>
    </row>
    <row r="8216" spans="1:3" ht="15">
      <c r="A8216" s="1"/>
      <c r="C8216" s="539"/>
    </row>
    <row r="8217" spans="1:3" ht="15">
      <c r="A8217" s="1"/>
      <c r="C8217" s="539"/>
    </row>
    <row r="8218" spans="1:3" ht="15">
      <c r="A8218" s="1"/>
      <c r="C8218" s="539"/>
    </row>
    <row r="8219" spans="1:3" ht="15">
      <c r="A8219" s="1"/>
      <c r="C8219" s="539"/>
    </row>
    <row r="8220" spans="1:3" ht="15">
      <c r="A8220" s="1"/>
      <c r="C8220" s="539"/>
    </row>
    <row r="8221" spans="1:3" ht="15">
      <c r="A8221" s="1"/>
      <c r="C8221" s="539"/>
    </row>
    <row r="8222" spans="1:3" ht="15">
      <c r="A8222" s="1"/>
      <c r="C8222" s="539"/>
    </row>
    <row r="8223" spans="1:3" ht="15">
      <c r="A8223" s="1"/>
      <c r="C8223" s="539"/>
    </row>
    <row r="8224" spans="1:3" ht="15">
      <c r="A8224" s="1"/>
      <c r="C8224" s="539"/>
    </row>
    <row r="8225" spans="1:3" ht="15">
      <c r="A8225" s="1"/>
      <c r="C8225" s="539"/>
    </row>
    <row r="8226" spans="1:3" ht="15">
      <c r="A8226" s="1"/>
      <c r="C8226" s="539"/>
    </row>
    <row r="8227" spans="1:3" ht="15">
      <c r="A8227" s="1"/>
      <c r="C8227" s="539"/>
    </row>
    <row r="8228" spans="1:3" ht="15">
      <c r="A8228" s="1"/>
      <c r="C8228" s="539"/>
    </row>
    <row r="8229" spans="1:3" ht="15">
      <c r="A8229" s="1"/>
      <c r="C8229" s="539"/>
    </row>
    <row r="8230" spans="1:3" ht="15">
      <c r="A8230" s="1"/>
      <c r="C8230" s="539"/>
    </row>
    <row r="8231" spans="1:3" ht="15">
      <c r="A8231" s="1"/>
      <c r="C8231" s="539"/>
    </row>
    <row r="8232" spans="1:3" ht="15">
      <c r="A8232" s="1"/>
      <c r="C8232" s="539"/>
    </row>
    <row r="8233" spans="1:3" ht="15">
      <c r="A8233" s="1"/>
      <c r="C8233" s="539"/>
    </row>
    <row r="8234" spans="1:3" ht="15">
      <c r="A8234" s="1"/>
      <c r="C8234" s="539"/>
    </row>
    <row r="8235" spans="1:3" ht="15">
      <c r="A8235" s="1"/>
      <c r="C8235" s="539"/>
    </row>
    <row r="8236" spans="1:3" ht="15">
      <c r="A8236" s="1"/>
      <c r="C8236" s="539"/>
    </row>
    <row r="8237" spans="1:3" ht="15">
      <c r="A8237" s="1"/>
      <c r="C8237" s="539"/>
    </row>
    <row r="8238" spans="1:3" ht="15">
      <c r="A8238" s="1"/>
      <c r="C8238" s="539"/>
    </row>
    <row r="8239" spans="1:3" ht="15">
      <c r="A8239" s="1"/>
      <c r="C8239" s="539"/>
    </row>
    <row r="8240" spans="1:3" ht="15">
      <c r="A8240" s="1"/>
      <c r="C8240" s="539"/>
    </row>
    <row r="8241" spans="1:3" ht="15">
      <c r="A8241" s="1"/>
      <c r="C8241" s="539"/>
    </row>
    <row r="8242" spans="1:3" ht="15">
      <c r="A8242" s="1"/>
      <c r="C8242" s="539"/>
    </row>
    <row r="8243" spans="1:3" ht="15">
      <c r="A8243" s="1"/>
      <c r="C8243" s="539"/>
    </row>
    <row r="8244" spans="1:3" ht="15">
      <c r="A8244" s="1"/>
      <c r="C8244" s="539"/>
    </row>
    <row r="8245" spans="1:3" ht="15">
      <c r="A8245" s="1"/>
      <c r="C8245" s="539"/>
    </row>
    <row r="8246" spans="1:3" ht="15">
      <c r="A8246" s="1"/>
      <c r="C8246" s="539"/>
    </row>
    <row r="8247" spans="1:3" ht="15">
      <c r="A8247" s="1"/>
      <c r="C8247" s="539"/>
    </row>
    <row r="8248" spans="1:3" ht="15">
      <c r="A8248" s="1"/>
      <c r="C8248" s="539"/>
    </row>
    <row r="8249" spans="1:3" ht="15">
      <c r="A8249" s="1"/>
      <c r="C8249" s="539"/>
    </row>
    <row r="8250" spans="1:3" ht="15">
      <c r="A8250" s="1"/>
      <c r="C8250" s="539"/>
    </row>
    <row r="8251" spans="1:3" ht="15">
      <c r="A8251" s="1"/>
      <c r="C8251" s="539"/>
    </row>
    <row r="8252" spans="1:3" ht="15">
      <c r="A8252" s="1"/>
      <c r="C8252" s="539"/>
    </row>
    <row r="8253" spans="1:3" ht="15">
      <c r="A8253" s="1"/>
      <c r="C8253" s="539"/>
    </row>
    <row r="8254" spans="1:3" ht="15">
      <c r="A8254" s="1"/>
      <c r="C8254" s="539"/>
    </row>
    <row r="8255" spans="1:3" ht="15">
      <c r="A8255" s="1"/>
      <c r="C8255" s="539"/>
    </row>
    <row r="8256" spans="1:3" ht="15">
      <c r="A8256" s="1"/>
      <c r="C8256" s="539"/>
    </row>
    <row r="8257" spans="1:3" ht="15">
      <c r="A8257" s="1"/>
      <c r="C8257" s="539"/>
    </row>
    <row r="8258" spans="1:3" ht="15">
      <c r="A8258" s="1"/>
      <c r="C8258" s="539"/>
    </row>
    <row r="8259" spans="1:3" ht="15">
      <c r="A8259" s="1"/>
      <c r="C8259" s="539"/>
    </row>
    <row r="8260" spans="1:3" ht="15">
      <c r="A8260" s="1"/>
      <c r="C8260" s="539"/>
    </row>
    <row r="8261" spans="1:3" ht="15">
      <c r="A8261" s="1"/>
      <c r="C8261" s="539"/>
    </row>
    <row r="8262" spans="1:3" ht="15">
      <c r="A8262" s="1"/>
      <c r="C8262" s="539"/>
    </row>
    <row r="8263" spans="1:3" ht="15">
      <c r="A8263" s="1"/>
      <c r="C8263" s="539"/>
    </row>
    <row r="8264" spans="1:3" ht="15">
      <c r="A8264" s="1"/>
      <c r="C8264" s="539"/>
    </row>
    <row r="8265" spans="1:3" ht="15">
      <c r="A8265" s="1"/>
      <c r="C8265" s="539"/>
    </row>
    <row r="8266" spans="1:3" ht="15">
      <c r="A8266" s="1"/>
      <c r="C8266" s="539"/>
    </row>
    <row r="8267" spans="1:3" ht="15">
      <c r="A8267" s="1"/>
      <c r="C8267" s="539"/>
    </row>
    <row r="8268" spans="1:3" ht="15">
      <c r="A8268" s="1"/>
      <c r="C8268" s="539"/>
    </row>
    <row r="8269" spans="1:3" ht="15">
      <c r="A8269" s="1"/>
      <c r="C8269" s="539"/>
    </row>
    <row r="8270" spans="1:3" ht="15">
      <c r="A8270" s="1"/>
      <c r="C8270" s="539"/>
    </row>
    <row r="8271" spans="1:3" ht="15">
      <c r="A8271" s="1"/>
      <c r="C8271" s="539"/>
    </row>
    <row r="8272" spans="1:3" ht="15">
      <c r="A8272" s="1"/>
      <c r="C8272" s="539"/>
    </row>
    <row r="8273" spans="1:3" ht="15">
      <c r="A8273" s="1"/>
      <c r="C8273" s="539"/>
    </row>
    <row r="8274" spans="1:3" ht="15">
      <c r="A8274" s="1"/>
      <c r="C8274" s="539"/>
    </row>
    <row r="8275" spans="1:3" ht="15">
      <c r="A8275" s="1"/>
      <c r="C8275" s="539"/>
    </row>
    <row r="8276" spans="1:3" ht="15">
      <c r="A8276" s="1"/>
      <c r="C8276" s="539"/>
    </row>
    <row r="8277" spans="1:3" ht="15">
      <c r="A8277" s="1"/>
      <c r="C8277" s="539"/>
    </row>
    <row r="8278" spans="1:3" ht="15">
      <c r="A8278" s="1"/>
      <c r="C8278" s="539"/>
    </row>
    <row r="8279" spans="1:3" ht="15">
      <c r="A8279" s="1"/>
      <c r="C8279" s="539"/>
    </row>
    <row r="8280" spans="1:3" ht="15">
      <c r="A8280" s="1"/>
      <c r="C8280" s="539"/>
    </row>
    <row r="8281" spans="1:3" ht="15">
      <c r="A8281" s="1"/>
      <c r="C8281" s="539"/>
    </row>
    <row r="8282" spans="1:3" ht="15">
      <c r="A8282" s="1"/>
      <c r="C8282" s="539"/>
    </row>
    <row r="8283" spans="1:3" ht="15">
      <c r="A8283" s="1"/>
      <c r="C8283" s="539"/>
    </row>
    <row r="8284" spans="1:3" ht="15">
      <c r="A8284" s="1"/>
      <c r="C8284" s="539"/>
    </row>
    <row r="8285" spans="1:3" ht="15">
      <c r="A8285" s="1"/>
      <c r="C8285" s="539"/>
    </row>
    <row r="8286" spans="1:3" ht="15">
      <c r="A8286" s="1"/>
      <c r="C8286" s="539"/>
    </row>
    <row r="8287" spans="1:3" ht="15">
      <c r="A8287" s="1"/>
      <c r="C8287" s="539"/>
    </row>
    <row r="8288" spans="1:3" ht="15">
      <c r="A8288" s="1"/>
      <c r="C8288" s="539"/>
    </row>
    <row r="8289" spans="1:3" ht="15">
      <c r="A8289" s="1"/>
      <c r="C8289" s="539"/>
    </row>
    <row r="8290" spans="1:3" ht="15">
      <c r="A8290" s="1"/>
      <c r="C8290" s="539"/>
    </row>
  </sheetData>
  <printOptions horizontalCentered="1" verticalCentered="1"/>
  <pageMargins left="0.35433070866141736" right="0" top="0.984251968503937" bottom="1.47" header="0.5118110236220472" footer="0.5118110236220472"/>
  <pageSetup fitToHeight="42" fitToWidth="1" horizontalDpi="360" verticalDpi="36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AO94"/>
  <sheetViews>
    <sheetView workbookViewId="0" topLeftCell="A1">
      <pane ySplit="510" topLeftCell="BM1" activePane="bottomLeft" state="split"/>
      <selection pane="topLeft" activeCell="H1" sqref="H1"/>
      <selection pane="bottomLeft" activeCell="I21" sqref="I21"/>
    </sheetView>
  </sheetViews>
  <sheetFormatPr defaultColWidth="9.140625" defaultRowHeight="12.75"/>
  <cols>
    <col min="3" max="3" width="14.28125" style="22" bestFit="1" customWidth="1"/>
    <col min="5" max="5" width="9.140625" style="22" customWidth="1"/>
    <col min="6" max="6" width="5.7109375" style="18" customWidth="1"/>
    <col min="7" max="7" width="10.8515625" style="21" customWidth="1"/>
    <col min="8" max="8" width="5.7109375" style="61" customWidth="1"/>
    <col min="9" max="9" width="9.140625" style="21" customWidth="1"/>
    <col min="10" max="12" width="5.7109375" style="61" customWidth="1"/>
    <col min="13" max="13" width="9.140625" style="21" customWidth="1"/>
    <col min="14" max="14" width="5.7109375" style="63" customWidth="1"/>
    <col min="16" max="16" width="5.7109375" style="61" customWidth="1"/>
    <col min="17" max="17" width="9.140625" style="21" customWidth="1"/>
    <col min="18" max="18" width="6.57421875" style="18" customWidth="1"/>
    <col min="19" max="19" width="15.421875" style="18" bestFit="1" customWidth="1"/>
    <col min="22" max="22" width="7.140625" style="63" bestFit="1" customWidth="1"/>
    <col min="23" max="23" width="8.00390625" style="61" customWidth="1"/>
    <col min="24" max="24" width="9.7109375" style="0" bestFit="1" customWidth="1"/>
    <col min="25" max="25" width="8.00390625" style="18" customWidth="1"/>
    <col min="26" max="26" width="9.00390625" style="0" customWidth="1"/>
    <col min="27" max="27" width="31.00390625" style="0" bestFit="1" customWidth="1"/>
    <col min="28" max="28" width="51.7109375" style="213" bestFit="1" customWidth="1"/>
    <col min="29" max="29" width="9.7109375" style="214" bestFit="1" customWidth="1"/>
    <col min="30" max="30" width="14.421875" style="214" bestFit="1" customWidth="1"/>
    <col min="31" max="31" width="15.421875" style="214" bestFit="1" customWidth="1"/>
    <col min="32" max="32" width="19.28125" style="214" bestFit="1" customWidth="1"/>
    <col min="33" max="33" width="15.7109375" style="214" bestFit="1" customWidth="1"/>
    <col min="34" max="34" width="11.57421875" style="214" bestFit="1" customWidth="1"/>
    <col min="35" max="35" width="16.00390625" style="214" bestFit="1" customWidth="1"/>
    <col min="36" max="36" width="19.28125" style="0" bestFit="1" customWidth="1"/>
  </cols>
  <sheetData>
    <row r="1" spans="1:41" s="22" customFormat="1" ht="12.75">
      <c r="A1" s="22" t="s">
        <v>12</v>
      </c>
      <c r="B1" s="38" t="s">
        <v>13</v>
      </c>
      <c r="C1" s="22" t="s">
        <v>28</v>
      </c>
      <c r="D1" s="22" t="s">
        <v>22</v>
      </c>
      <c r="E1" s="22" t="s">
        <v>26</v>
      </c>
      <c r="F1" s="36" t="s">
        <v>2</v>
      </c>
      <c r="G1" s="65"/>
      <c r="H1" s="60" t="s">
        <v>25</v>
      </c>
      <c r="I1" s="66"/>
      <c r="J1" s="42" t="s">
        <v>5</v>
      </c>
      <c r="K1" s="64"/>
      <c r="L1" s="64" t="s">
        <v>180</v>
      </c>
      <c r="M1" s="67"/>
      <c r="N1" s="62" t="s">
        <v>7</v>
      </c>
      <c r="O1" s="38"/>
      <c r="P1" s="64" t="s">
        <v>8</v>
      </c>
      <c r="Q1" s="65"/>
      <c r="R1" s="23" t="s">
        <v>27</v>
      </c>
      <c r="S1" s="56" t="s">
        <v>19</v>
      </c>
      <c r="V1" s="293"/>
      <c r="W1" s="283"/>
      <c r="X1" s="284"/>
      <c r="Y1" s="285"/>
      <c r="Z1" s="286"/>
      <c r="AA1" s="286"/>
      <c r="AB1" s="286"/>
      <c r="AC1" s="284"/>
      <c r="AE1" s="11"/>
      <c r="AF1" s="301"/>
      <c r="AG1" s="302"/>
      <c r="AH1" s="12"/>
      <c r="AI1" s="12"/>
      <c r="AJ1" s="13"/>
      <c r="AK1" s="39"/>
      <c r="AL1"/>
      <c r="AM1" s="6"/>
      <c r="AN1" s="6"/>
      <c r="AO1" s="6"/>
    </row>
    <row r="2" spans="1:41" s="31" customFormat="1" ht="12.75">
      <c r="A2" s="312">
        <f>+jaarplan!B4</f>
        <v>40112</v>
      </c>
      <c r="B2" s="306">
        <f>+A2+6</f>
        <v>40118</v>
      </c>
      <c r="C2" s="310">
        <f>+jaarplan!AA4</f>
        <v>0</v>
      </c>
      <c r="D2" s="310" t="str">
        <f>+jaarplan!E4</f>
        <v>fitness</v>
      </c>
      <c r="E2" s="28">
        <f>+jaarplan!K4</f>
        <v>6</v>
      </c>
      <c r="F2" s="492">
        <v>3</v>
      </c>
      <c r="G2" s="496"/>
      <c r="H2" s="492"/>
      <c r="I2" s="496"/>
      <c r="J2" s="492"/>
      <c r="K2" s="492"/>
      <c r="L2" s="492">
        <v>3</v>
      </c>
      <c r="M2" s="496"/>
      <c r="N2" s="492"/>
      <c r="O2" s="364"/>
      <c r="P2" s="492"/>
      <c r="Q2" s="496"/>
      <c r="R2" s="307">
        <f>+F2+H2+J2+P2+N2+L2</f>
        <v>6</v>
      </c>
      <c r="S2" s="40" t="str">
        <f>+jaarplan!Y4</f>
        <v>2x</v>
      </c>
      <c r="U2"/>
      <c r="V2" s="293"/>
      <c r="W2" s="283"/>
      <c r="X2" s="287"/>
      <c r="Y2" s="286"/>
      <c r="Z2" s="287"/>
      <c r="AA2" s="287"/>
      <c r="AB2" s="287"/>
      <c r="AC2" s="282"/>
      <c r="AE2" s="14"/>
      <c r="AF2" s="44"/>
      <c r="AG2" s="303"/>
      <c r="AH2" s="15"/>
      <c r="AI2" s="15"/>
      <c r="AJ2" s="16"/>
      <c r="AK2" s="39"/>
      <c r="AL2"/>
      <c r="AM2" s="6"/>
      <c r="AN2"/>
      <c r="AO2"/>
    </row>
    <row r="3" spans="1:41" s="31" customFormat="1" ht="12.75">
      <c r="A3" s="313">
        <f aca="true" t="shared" si="0" ref="A3:B31">+A2+7</f>
        <v>40119</v>
      </c>
      <c r="B3" s="308">
        <f t="shared" si="0"/>
        <v>40125</v>
      </c>
      <c r="C3" s="29">
        <f>+jaarplan!AA5</f>
        <v>0</v>
      </c>
      <c r="D3" s="29" t="str">
        <f>+jaarplan!E5</f>
        <v>fitness</v>
      </c>
      <c r="E3" s="24">
        <f>+jaarplan!K5</f>
        <v>6</v>
      </c>
      <c r="F3" s="491">
        <v>3</v>
      </c>
      <c r="G3" s="482"/>
      <c r="H3" s="491"/>
      <c r="I3" s="482"/>
      <c r="J3" s="491"/>
      <c r="K3" s="491"/>
      <c r="L3" s="491">
        <v>3</v>
      </c>
      <c r="M3" s="482"/>
      <c r="N3" s="491"/>
      <c r="O3" s="482"/>
      <c r="P3" s="491"/>
      <c r="Q3" s="482"/>
      <c r="R3" s="64">
        <f>+F3+H3+J3+P3+N3+L3</f>
        <v>6</v>
      </c>
      <c r="S3" s="311" t="str">
        <f>+jaarplan!Y5</f>
        <v>2x</v>
      </c>
      <c r="T3"/>
      <c r="V3" s="293" t="s">
        <v>23</v>
      </c>
      <c r="W3" s="283"/>
      <c r="X3" s="287"/>
      <c r="Y3" s="286"/>
      <c r="Z3" s="287"/>
      <c r="AA3" s="286"/>
      <c r="AB3" s="286"/>
      <c r="AC3" s="282"/>
      <c r="AE3" s="14"/>
      <c r="AF3" s="44"/>
      <c r="AG3" s="303"/>
      <c r="AH3" s="15"/>
      <c r="AI3" s="15"/>
      <c r="AJ3" s="16"/>
      <c r="AK3" s="39"/>
      <c r="AL3"/>
      <c r="AM3" s="6"/>
      <c r="AN3"/>
      <c r="AO3"/>
    </row>
    <row r="4" spans="1:41" s="31" customFormat="1" ht="12.75">
      <c r="A4" s="313">
        <f t="shared" si="0"/>
        <v>40126</v>
      </c>
      <c r="B4" s="308">
        <f t="shared" si="0"/>
        <v>40132</v>
      </c>
      <c r="C4" s="29" t="str">
        <f>+jaarplan!AA6</f>
        <v>11-11-11 loop</v>
      </c>
      <c r="D4" s="29" t="str">
        <f>+jaarplan!E6</f>
        <v>run</v>
      </c>
      <c r="E4" s="24">
        <f>+jaarplan!K6</f>
        <v>6</v>
      </c>
      <c r="F4" s="491">
        <v>3</v>
      </c>
      <c r="G4" s="482"/>
      <c r="H4" s="491"/>
      <c r="I4" s="482"/>
      <c r="J4" s="491"/>
      <c r="K4" s="491"/>
      <c r="L4" s="491"/>
      <c r="M4" s="482"/>
      <c r="N4" s="491">
        <v>3</v>
      </c>
      <c r="O4" s="482"/>
      <c r="P4" s="491"/>
      <c r="Q4" s="482"/>
      <c r="R4" s="64">
        <f aca="true" t="shared" si="1" ref="R4:R53">+F4+H4+J4+P4+N4+L4</f>
        <v>6</v>
      </c>
      <c r="S4" s="311" t="str">
        <f>+jaarplan!Y6</f>
        <v>2x</v>
      </c>
      <c r="T4"/>
      <c r="V4" s="293" t="s">
        <v>290</v>
      </c>
      <c r="W4" s="283" t="s">
        <v>291</v>
      </c>
      <c r="X4" s="286"/>
      <c r="Y4" s="286"/>
      <c r="Z4" s="286"/>
      <c r="AA4" s="286"/>
      <c r="AB4" s="286"/>
      <c r="AC4" s="282"/>
      <c r="AE4" s="14"/>
      <c r="AF4" s="44"/>
      <c r="AG4" s="303"/>
      <c r="AH4" s="15"/>
      <c r="AI4" s="15"/>
      <c r="AJ4" s="16"/>
      <c r="AK4" s="39"/>
      <c r="AL4"/>
      <c r="AM4" s="6"/>
      <c r="AN4"/>
      <c r="AO4"/>
    </row>
    <row r="5" spans="1:41" s="31" customFormat="1" ht="12.75">
      <c r="A5" s="313">
        <f t="shared" si="0"/>
        <v>40133</v>
      </c>
      <c r="B5" s="308">
        <f t="shared" si="0"/>
        <v>40139</v>
      </c>
      <c r="C5" s="29" t="str">
        <f>+jaarplan!AA7</f>
        <v>run sterrebeek</v>
      </c>
      <c r="D5" s="29" t="str">
        <f>+jaarplan!E7</f>
        <v>taper</v>
      </c>
      <c r="E5" s="24">
        <f>+jaarplan!K7</f>
        <v>6</v>
      </c>
      <c r="F5" s="491">
        <v>3</v>
      </c>
      <c r="G5" s="482"/>
      <c r="H5" s="491"/>
      <c r="I5" s="482"/>
      <c r="J5" s="491"/>
      <c r="K5" s="491"/>
      <c r="L5" s="491">
        <v>3</v>
      </c>
      <c r="M5" s="482"/>
      <c r="N5" s="491"/>
      <c r="O5" s="376"/>
      <c r="P5" s="491"/>
      <c r="Q5" s="489"/>
      <c r="R5" s="64">
        <f t="shared" si="1"/>
        <v>6</v>
      </c>
      <c r="S5" s="311" t="str">
        <f>+jaarplan!Y7</f>
        <v>2x</v>
      </c>
      <c r="T5"/>
      <c r="V5" s="293" t="s">
        <v>292</v>
      </c>
      <c r="W5" s="283" t="s">
        <v>293</v>
      </c>
      <c r="X5" s="286"/>
      <c r="Y5" s="286"/>
      <c r="Z5" s="286"/>
      <c r="AA5" s="286"/>
      <c r="AB5" s="286"/>
      <c r="AC5" s="282"/>
      <c r="AE5" s="14"/>
      <c r="AF5" s="44"/>
      <c r="AG5" s="303"/>
      <c r="AH5" s="15"/>
      <c r="AI5" s="15"/>
      <c r="AJ5" s="16"/>
      <c r="AK5" s="39"/>
      <c r="AL5"/>
      <c r="AM5" s="6"/>
      <c r="AN5"/>
      <c r="AO5"/>
    </row>
    <row r="6" spans="1:39" ht="12.75">
      <c r="A6" s="313">
        <f t="shared" si="0"/>
        <v>40140</v>
      </c>
      <c r="B6" s="308">
        <f t="shared" si="0"/>
        <v>40146</v>
      </c>
      <c r="C6" s="29">
        <f>+jaarplan!AA8</f>
        <v>0</v>
      </c>
      <c r="D6" s="29" t="str">
        <f>+jaarplan!E8</f>
        <v>fitness</v>
      </c>
      <c r="E6" s="24">
        <f>+jaarplan!K8</f>
        <v>6</v>
      </c>
      <c r="F6" s="491">
        <v>3</v>
      </c>
      <c r="G6" s="482"/>
      <c r="H6" s="491"/>
      <c r="I6" s="482"/>
      <c r="J6" s="491"/>
      <c r="K6" s="491"/>
      <c r="L6" s="491"/>
      <c r="M6" s="482"/>
      <c r="N6" s="491">
        <v>3</v>
      </c>
      <c r="O6" s="376"/>
      <c r="P6" s="491"/>
      <c r="Q6" s="489"/>
      <c r="R6" s="64">
        <f t="shared" si="1"/>
        <v>6</v>
      </c>
      <c r="S6" s="311" t="str">
        <f>+jaarplan!Y8</f>
        <v>2x</v>
      </c>
      <c r="V6" s="293" t="s">
        <v>294</v>
      </c>
      <c r="W6" s="283" t="s">
        <v>295</v>
      </c>
      <c r="X6" s="286"/>
      <c r="Y6" s="286"/>
      <c r="Z6" s="286"/>
      <c r="AA6" s="286"/>
      <c r="AB6" s="286"/>
      <c r="AC6" s="282"/>
      <c r="AE6" s="14"/>
      <c r="AF6" s="44"/>
      <c r="AG6" s="303"/>
      <c r="AH6" s="15"/>
      <c r="AI6" s="15"/>
      <c r="AJ6" s="16"/>
      <c r="AK6" s="39"/>
      <c r="AM6" s="6"/>
    </row>
    <row r="7" spans="1:39" ht="12.75">
      <c r="A7" s="313">
        <f t="shared" si="0"/>
        <v>40147</v>
      </c>
      <c r="B7" s="308">
        <f t="shared" si="0"/>
        <v>40153</v>
      </c>
      <c r="C7" s="29">
        <f>+jaarplan!AA8</f>
        <v>0</v>
      </c>
      <c r="D7" s="29" t="str">
        <f>+jaarplan!E9</f>
        <v>RUST</v>
      </c>
      <c r="E7" s="24">
        <f>+jaarplan!K9</f>
        <v>3</v>
      </c>
      <c r="F7" s="491"/>
      <c r="G7" s="482"/>
      <c r="H7" s="491"/>
      <c r="I7" s="482"/>
      <c r="J7" s="491">
        <v>3</v>
      </c>
      <c r="K7" s="491"/>
      <c r="L7" s="491"/>
      <c r="M7" s="482"/>
      <c r="N7" s="491"/>
      <c r="O7" s="376"/>
      <c r="P7" s="491"/>
      <c r="Q7" s="489"/>
      <c r="R7" s="64">
        <f t="shared" si="1"/>
        <v>3</v>
      </c>
      <c r="S7" s="311" t="str">
        <f>+jaarplan!Y9</f>
        <v>1x</v>
      </c>
      <c r="V7" s="293" t="s">
        <v>296</v>
      </c>
      <c r="W7" s="214" t="s">
        <v>297</v>
      </c>
      <c r="X7" s="286"/>
      <c r="Y7" s="286"/>
      <c r="Z7" s="286"/>
      <c r="AA7" s="287"/>
      <c r="AB7" s="287"/>
      <c r="AC7" s="282"/>
      <c r="AE7" s="14"/>
      <c r="AF7" s="304"/>
      <c r="AG7" s="303"/>
      <c r="AH7" s="15"/>
      <c r="AI7" s="15"/>
      <c r="AJ7" s="16"/>
      <c r="AK7" s="39"/>
      <c r="AM7" s="6"/>
    </row>
    <row r="8" spans="1:39" ht="12.75">
      <c r="A8" s="313">
        <f t="shared" si="0"/>
        <v>40154</v>
      </c>
      <c r="B8" s="308">
        <f t="shared" si="0"/>
        <v>40160</v>
      </c>
      <c r="C8" s="29">
        <f>+jaarplan!AA9</f>
        <v>0</v>
      </c>
      <c r="D8" s="29" t="str">
        <f>+jaarplan!E10</f>
        <v>fitness-run</v>
      </c>
      <c r="E8" s="24">
        <f>+jaarplan!K10</f>
        <v>6</v>
      </c>
      <c r="F8" s="491">
        <v>3</v>
      </c>
      <c r="G8" s="482"/>
      <c r="H8" s="491"/>
      <c r="I8" s="482"/>
      <c r="J8" s="491"/>
      <c r="K8" s="491"/>
      <c r="L8" s="491">
        <v>3</v>
      </c>
      <c r="M8" s="482"/>
      <c r="N8" s="491"/>
      <c r="O8" s="376"/>
      <c r="P8" s="491"/>
      <c r="Q8" s="489"/>
      <c r="R8" s="64">
        <f t="shared" si="1"/>
        <v>6</v>
      </c>
      <c r="S8" s="311" t="str">
        <f>+jaarplan!Y10</f>
        <v>2x</v>
      </c>
      <c r="V8" s="293" t="s">
        <v>298</v>
      </c>
      <c r="W8" s="214" t="s">
        <v>299</v>
      </c>
      <c r="X8" s="287"/>
      <c r="Y8" s="286"/>
      <c r="Z8" s="287"/>
      <c r="AA8" s="286"/>
      <c r="AB8" s="286"/>
      <c r="AC8" s="282"/>
      <c r="AE8" s="14"/>
      <c r="AF8" s="304"/>
      <c r="AG8" s="303"/>
      <c r="AH8" s="15"/>
      <c r="AI8" s="15"/>
      <c r="AJ8" s="16"/>
      <c r="AK8" s="39"/>
      <c r="AM8" s="6"/>
    </row>
    <row r="9" spans="1:39" ht="12.75">
      <c r="A9" s="313">
        <f t="shared" si="0"/>
        <v>40161</v>
      </c>
      <c r="B9" s="308">
        <f t="shared" si="0"/>
        <v>40167</v>
      </c>
      <c r="C9" s="29">
        <f>+jaarplan!AA10</f>
        <v>0</v>
      </c>
      <c r="D9" s="29" t="str">
        <f>+jaarplan!E11</f>
        <v>fitness-run</v>
      </c>
      <c r="E9" s="24">
        <f>+jaarplan!K11</f>
        <v>6</v>
      </c>
      <c r="F9" s="491">
        <v>3</v>
      </c>
      <c r="G9" s="482"/>
      <c r="H9" s="491"/>
      <c r="I9" s="482"/>
      <c r="J9" s="491"/>
      <c r="K9" s="491"/>
      <c r="L9" s="491">
        <v>3</v>
      </c>
      <c r="M9" s="482"/>
      <c r="N9" s="491"/>
      <c r="O9" s="376"/>
      <c r="P9" s="491"/>
      <c r="Q9" s="489"/>
      <c r="R9" s="64">
        <f t="shared" si="1"/>
        <v>6</v>
      </c>
      <c r="S9" s="311" t="str">
        <f>+jaarplan!Y11</f>
        <v>2x</v>
      </c>
      <c r="V9" s="293" t="s">
        <v>300</v>
      </c>
      <c r="W9" s="214" t="s">
        <v>301</v>
      </c>
      <c r="X9" s="286"/>
      <c r="Y9" s="286"/>
      <c r="Z9" s="286"/>
      <c r="AA9" s="286"/>
      <c r="AB9" s="286"/>
      <c r="AC9" s="282"/>
      <c r="AE9" s="14"/>
      <c r="AF9" s="304"/>
      <c r="AG9" s="303"/>
      <c r="AH9" s="15"/>
      <c r="AI9" s="15"/>
      <c r="AJ9" s="16"/>
      <c r="AK9" s="39"/>
      <c r="AM9" s="6"/>
    </row>
    <row r="10" spans="1:39" ht="12.75">
      <c r="A10" s="313">
        <f t="shared" si="0"/>
        <v>40168</v>
      </c>
      <c r="B10" s="308">
        <f t="shared" si="0"/>
        <v>40174</v>
      </c>
      <c r="C10" s="29" t="str">
        <f>+jaarplan!AA11</f>
        <v>kampenhout</v>
      </c>
      <c r="D10" s="29" t="str">
        <f>+jaarplan!E12</f>
        <v>run</v>
      </c>
      <c r="E10" s="24">
        <f>+jaarplan!K12</f>
        <v>6</v>
      </c>
      <c r="F10" s="491"/>
      <c r="G10" s="482"/>
      <c r="H10" s="491"/>
      <c r="I10" s="482"/>
      <c r="J10" s="491"/>
      <c r="K10" s="491"/>
      <c r="L10" s="491"/>
      <c r="M10" s="482"/>
      <c r="N10" s="491">
        <v>3</v>
      </c>
      <c r="O10" s="376"/>
      <c r="P10" s="491"/>
      <c r="Q10" s="489"/>
      <c r="R10" s="64">
        <f t="shared" si="1"/>
        <v>3</v>
      </c>
      <c r="S10" s="311" t="str">
        <f>+jaarplan!Y12</f>
        <v>2x</v>
      </c>
      <c r="V10" s="293"/>
      <c r="W10" s="214"/>
      <c r="X10" s="286"/>
      <c r="Y10" s="286"/>
      <c r="Z10" s="286"/>
      <c r="AA10" s="286"/>
      <c r="AB10" s="286"/>
      <c r="AC10" s="282"/>
      <c r="AE10" s="14"/>
      <c r="AF10" s="304"/>
      <c r="AG10" s="303"/>
      <c r="AH10" s="15"/>
      <c r="AI10" s="15"/>
      <c r="AJ10" s="16"/>
      <c r="AK10" s="39"/>
      <c r="AM10" s="6"/>
    </row>
    <row r="11" spans="1:39" ht="12.75">
      <c r="A11" s="313">
        <f t="shared" si="0"/>
        <v>40175</v>
      </c>
      <c r="B11" s="308">
        <f t="shared" si="0"/>
        <v>40181</v>
      </c>
      <c r="C11" s="29" t="str">
        <f>+jaarplan!AA12</f>
        <v>Leuven </v>
      </c>
      <c r="D11" s="29" t="str">
        <f>+jaarplan!E13</f>
        <v>RUST</v>
      </c>
      <c r="E11" s="24">
        <f>+jaarplan!K13</f>
        <v>4</v>
      </c>
      <c r="F11" s="491">
        <v>2</v>
      </c>
      <c r="G11" s="482"/>
      <c r="H11" s="491"/>
      <c r="I11" s="482"/>
      <c r="J11" s="491"/>
      <c r="K11" s="491"/>
      <c r="L11" s="491"/>
      <c r="M11" s="482"/>
      <c r="N11" s="491">
        <v>2</v>
      </c>
      <c r="O11" s="376"/>
      <c r="P11" s="491"/>
      <c r="Q11" s="489"/>
      <c r="R11" s="64">
        <f t="shared" si="1"/>
        <v>4</v>
      </c>
      <c r="S11" s="311" t="str">
        <f>+jaarplan!Y13</f>
        <v>1x</v>
      </c>
      <c r="V11" s="293" t="s">
        <v>302</v>
      </c>
      <c r="W11" s="214"/>
      <c r="X11" s="286"/>
      <c r="Y11" s="286"/>
      <c r="Z11" s="286"/>
      <c r="AA11" s="286"/>
      <c r="AB11" s="286"/>
      <c r="AC11" s="282"/>
      <c r="AE11" s="14"/>
      <c r="AF11" s="304"/>
      <c r="AG11" s="303"/>
      <c r="AH11" s="15"/>
      <c r="AI11" s="15"/>
      <c r="AJ11" s="16"/>
      <c r="AK11" s="39"/>
      <c r="AM11" s="6"/>
    </row>
    <row r="12" spans="1:39" ht="12.75">
      <c r="A12" s="313">
        <f t="shared" si="0"/>
        <v>40182</v>
      </c>
      <c r="B12" s="308">
        <f t="shared" si="0"/>
        <v>40188</v>
      </c>
      <c r="C12" s="29">
        <f>+jaarplan!AA13</f>
        <v>0</v>
      </c>
      <c r="D12" s="29" t="str">
        <f>+jaarplan!E14</f>
        <v>fitness</v>
      </c>
      <c r="E12" s="24">
        <f>+jaarplan!K14</f>
        <v>7</v>
      </c>
      <c r="F12" s="491">
        <v>3.5</v>
      </c>
      <c r="G12" s="482"/>
      <c r="H12" s="491"/>
      <c r="I12" s="482"/>
      <c r="J12" s="491"/>
      <c r="K12" s="491"/>
      <c r="L12" s="491">
        <v>3.5</v>
      </c>
      <c r="M12" s="482"/>
      <c r="N12" s="491"/>
      <c r="O12" s="376"/>
      <c r="P12" s="491"/>
      <c r="Q12" s="489"/>
      <c r="R12" s="64">
        <f t="shared" si="1"/>
        <v>7</v>
      </c>
      <c r="S12" s="311" t="str">
        <f>+jaarplan!Y14</f>
        <v>2x</v>
      </c>
      <c r="V12" s="293" t="s">
        <v>303</v>
      </c>
      <c r="W12" s="318">
        <v>0.0008449074074074075</v>
      </c>
      <c r="X12" s="286"/>
      <c r="Y12" s="286"/>
      <c r="Z12" s="286"/>
      <c r="AA12" s="286"/>
      <c r="AB12" s="286"/>
      <c r="AC12" s="282"/>
      <c r="AE12" s="14"/>
      <c r="AF12" s="15"/>
      <c r="AG12" s="303"/>
      <c r="AH12" s="15"/>
      <c r="AI12" s="15"/>
      <c r="AJ12" s="16"/>
      <c r="AK12" s="39"/>
      <c r="AM12" s="6"/>
    </row>
    <row r="13" spans="1:39" ht="12.75">
      <c r="A13" s="313">
        <f t="shared" si="0"/>
        <v>40189</v>
      </c>
      <c r="B13" s="308">
        <f t="shared" si="0"/>
        <v>40195</v>
      </c>
      <c r="C13" s="29" t="str">
        <f>+jaarplan!AA14</f>
        <v>test bike</v>
      </c>
      <c r="D13" s="29" t="str">
        <f>+jaarplan!E15</f>
        <v>fitness-run</v>
      </c>
      <c r="E13" s="24">
        <f>+jaarplan!K15</f>
        <v>7</v>
      </c>
      <c r="F13" s="491">
        <v>3.5</v>
      </c>
      <c r="G13" s="482"/>
      <c r="H13" s="491"/>
      <c r="I13" s="482"/>
      <c r="J13" s="491"/>
      <c r="K13" s="491"/>
      <c r="L13" s="491">
        <v>3.5</v>
      </c>
      <c r="M13" s="482"/>
      <c r="N13" s="491"/>
      <c r="O13" s="376"/>
      <c r="P13" s="491"/>
      <c r="Q13" s="489"/>
      <c r="R13" s="64">
        <f t="shared" si="1"/>
        <v>7</v>
      </c>
      <c r="S13" s="311" t="str">
        <f>+jaarplan!Y15</f>
        <v>2x</v>
      </c>
      <c r="V13" s="293" t="s">
        <v>304</v>
      </c>
      <c r="W13" s="318">
        <v>0.0018518518518518517</v>
      </c>
      <c r="X13" s="286"/>
      <c r="Y13" s="286"/>
      <c r="Z13" s="286"/>
      <c r="AA13" s="286"/>
      <c r="AB13" s="286"/>
      <c r="AC13" s="282"/>
      <c r="AE13" s="14"/>
      <c r="AF13" s="15"/>
      <c r="AG13" s="303"/>
      <c r="AH13" s="15"/>
      <c r="AI13" s="15"/>
      <c r="AJ13" s="16"/>
      <c r="AK13" s="39"/>
      <c r="AM13" s="6"/>
    </row>
    <row r="14" spans="1:39" ht="12.75">
      <c r="A14" s="313">
        <f t="shared" si="0"/>
        <v>40196</v>
      </c>
      <c r="B14" s="308">
        <f t="shared" si="0"/>
        <v>40202</v>
      </c>
      <c r="C14" s="29" t="str">
        <f>+jaarplan!AA15</f>
        <v>relais givrees</v>
      </c>
      <c r="D14" s="29" t="str">
        <f>+jaarplan!E16</f>
        <v>run</v>
      </c>
      <c r="E14" s="24">
        <f>+jaarplan!K16</f>
        <v>7</v>
      </c>
      <c r="F14" s="491">
        <v>3.5</v>
      </c>
      <c r="G14" s="482"/>
      <c r="H14" s="491"/>
      <c r="I14" s="482"/>
      <c r="J14" s="491"/>
      <c r="K14" s="491"/>
      <c r="L14" s="491">
        <v>3.5</v>
      </c>
      <c r="M14" s="482"/>
      <c r="N14" s="491"/>
      <c r="O14" s="376"/>
      <c r="P14" s="491"/>
      <c r="Q14" s="489"/>
      <c r="R14" s="64">
        <f t="shared" si="1"/>
        <v>7</v>
      </c>
      <c r="S14" s="311" t="str">
        <f>+jaarplan!Y16</f>
        <v>2x</v>
      </c>
      <c r="V14" s="293" t="s">
        <v>305</v>
      </c>
      <c r="W14" s="318">
        <v>0.0038194444444444443</v>
      </c>
      <c r="X14" s="286"/>
      <c r="Y14" s="286"/>
      <c r="Z14" s="286"/>
      <c r="AA14" s="286"/>
      <c r="AB14" s="286"/>
      <c r="AC14" s="282"/>
      <c r="AE14" s="17"/>
      <c r="AF14" s="57"/>
      <c r="AG14" s="305"/>
      <c r="AH14" s="50"/>
      <c r="AI14" s="50"/>
      <c r="AJ14" s="53"/>
      <c r="AK14" s="39"/>
      <c r="AM14" s="6"/>
    </row>
    <row r="15" spans="1:39" ht="12.75">
      <c r="A15" s="313">
        <f t="shared" si="0"/>
        <v>40203</v>
      </c>
      <c r="B15" s="308">
        <f t="shared" si="0"/>
        <v>40209</v>
      </c>
      <c r="C15" s="29">
        <f>+jaarplan!AA16</f>
        <v>0</v>
      </c>
      <c r="D15" s="29" t="str">
        <f>+jaarplan!E17</f>
        <v>RUST</v>
      </c>
      <c r="E15" s="24">
        <f>+jaarplan!K17</f>
        <v>4</v>
      </c>
      <c r="F15" s="491"/>
      <c r="G15" s="482"/>
      <c r="H15" s="491">
        <v>4</v>
      </c>
      <c r="I15" s="482"/>
      <c r="J15" s="491"/>
      <c r="K15" s="491"/>
      <c r="L15" s="491"/>
      <c r="M15" s="482"/>
      <c r="N15" s="491"/>
      <c r="O15" s="376"/>
      <c r="P15" s="491"/>
      <c r="Q15" s="489"/>
      <c r="R15" s="64">
        <f t="shared" si="1"/>
        <v>4</v>
      </c>
      <c r="S15" s="311" t="str">
        <f>+jaarplan!Y17</f>
        <v>1x</v>
      </c>
      <c r="V15" s="293" t="s">
        <v>306</v>
      </c>
      <c r="W15" s="318">
        <v>0.0078125</v>
      </c>
      <c r="X15" s="286"/>
      <c r="Y15" s="286"/>
      <c r="Z15" s="286"/>
      <c r="AA15" s="286"/>
      <c r="AB15" s="286"/>
      <c r="AC15" s="282"/>
      <c r="AJ15" s="6"/>
      <c r="AK15" s="39"/>
      <c r="AM15" s="6"/>
    </row>
    <row r="16" spans="1:39" ht="12.75">
      <c r="A16" s="313">
        <f t="shared" si="0"/>
        <v>40210</v>
      </c>
      <c r="B16" s="308">
        <f t="shared" si="0"/>
        <v>40216</v>
      </c>
      <c r="C16" s="29">
        <f>+jaarplan!AA17</f>
        <v>0</v>
      </c>
      <c r="D16" s="29" t="str">
        <f>+jaarplan!E18</f>
        <v>taper</v>
      </c>
      <c r="E16" s="24">
        <f>+jaarplan!K18</f>
        <v>7</v>
      </c>
      <c r="F16" s="491">
        <v>3.5</v>
      </c>
      <c r="G16" s="482"/>
      <c r="H16" s="491"/>
      <c r="I16" s="482"/>
      <c r="J16" s="491"/>
      <c r="K16" s="491"/>
      <c r="L16" s="491">
        <v>3.5</v>
      </c>
      <c r="M16" s="482"/>
      <c r="N16" s="491"/>
      <c r="O16" s="376"/>
      <c r="P16" s="491"/>
      <c r="Q16" s="489"/>
      <c r="R16" s="64">
        <f t="shared" si="1"/>
        <v>7</v>
      </c>
      <c r="S16" s="311" t="str">
        <f>+jaarplan!Y18</f>
        <v>2x</v>
      </c>
      <c r="V16" s="293"/>
      <c r="W16" s="214"/>
      <c r="X16" s="286"/>
      <c r="Y16" s="286"/>
      <c r="Z16" s="286"/>
      <c r="AA16" s="286"/>
      <c r="AB16" s="286"/>
      <c r="AC16" s="282"/>
      <c r="AJ16" s="6"/>
      <c r="AK16" s="39"/>
      <c r="AM16" s="6"/>
    </row>
    <row r="17" spans="1:39" ht="12.75">
      <c r="A17" s="339">
        <f t="shared" si="0"/>
        <v>40217</v>
      </c>
      <c r="B17" s="306">
        <f t="shared" si="0"/>
        <v>40223</v>
      </c>
      <c r="C17" s="310" t="str">
        <f>+jaarplan!AA18</f>
        <v>hivernalles??</v>
      </c>
      <c r="D17" s="310" t="str">
        <f>+jaarplan!E19</f>
        <v>bike</v>
      </c>
      <c r="E17" s="28">
        <f>+jaarplan!K19</f>
        <v>10.5</v>
      </c>
      <c r="F17" s="598">
        <v>3.5</v>
      </c>
      <c r="G17" s="598"/>
      <c r="H17" s="598"/>
      <c r="I17" s="598"/>
      <c r="J17" s="598">
        <v>3.5</v>
      </c>
      <c r="K17" s="598"/>
      <c r="L17" s="598">
        <v>3.5</v>
      </c>
      <c r="M17" s="598"/>
      <c r="N17" s="598"/>
      <c r="O17" s="598"/>
      <c r="P17" s="598"/>
      <c r="Q17" s="598"/>
      <c r="R17" s="307">
        <f t="shared" si="1"/>
        <v>10.5</v>
      </c>
      <c r="S17" s="40" t="str">
        <f>+jaarplan!Y19</f>
        <v>3X</v>
      </c>
      <c r="V17" s="315"/>
      <c r="W17" s="290" t="s">
        <v>303</v>
      </c>
      <c r="X17" s="286" t="s">
        <v>304</v>
      </c>
      <c r="Y17" s="286" t="s">
        <v>305</v>
      </c>
      <c r="Z17" s="286" t="s">
        <v>306</v>
      </c>
      <c r="AA17" s="286"/>
      <c r="AB17" s="286"/>
      <c r="AC17" s="282"/>
      <c r="AJ17" s="6"/>
      <c r="AK17" s="39"/>
      <c r="AM17" s="6"/>
    </row>
    <row r="18" spans="1:39" ht="12.75">
      <c r="A18" s="313">
        <f t="shared" si="0"/>
        <v>40224</v>
      </c>
      <c r="B18" s="308">
        <f t="shared" si="0"/>
        <v>40230</v>
      </c>
      <c r="C18" s="29">
        <f>+jaarplan!AA19</f>
        <v>0</v>
      </c>
      <c r="D18" s="29" t="str">
        <f>+jaarplan!E20</f>
        <v>swim</v>
      </c>
      <c r="E18" s="24">
        <f>+jaarplan!K20</f>
        <v>14</v>
      </c>
      <c r="F18" s="599">
        <v>3.5</v>
      </c>
      <c r="G18" s="599"/>
      <c r="H18" s="599"/>
      <c r="I18" s="599"/>
      <c r="J18" s="599">
        <v>3.5</v>
      </c>
      <c r="K18" s="599"/>
      <c r="L18" s="599">
        <v>3.5</v>
      </c>
      <c r="M18" s="599"/>
      <c r="N18" s="599">
        <v>3.5</v>
      </c>
      <c r="O18" s="599"/>
      <c r="P18" s="599"/>
      <c r="Q18" s="599"/>
      <c r="R18" s="64">
        <f t="shared" si="1"/>
        <v>14</v>
      </c>
      <c r="S18" s="311" t="str">
        <f>+jaarplan!Y20</f>
        <v>4X</v>
      </c>
      <c r="V18" s="315" t="s">
        <v>290</v>
      </c>
      <c r="W18" s="316">
        <f>1.3*W12</f>
        <v>0.0010983796296296297</v>
      </c>
      <c r="X18" s="317">
        <f>1.25*W13</f>
        <v>0.0023148148148148147</v>
      </c>
      <c r="Y18" s="317">
        <f>1.2*W14</f>
        <v>0.004583333333333333</v>
      </c>
      <c r="Z18" s="317">
        <f>1.25*W15</f>
        <v>0.009765625</v>
      </c>
      <c r="AA18" s="286"/>
      <c r="AB18" s="286"/>
      <c r="AC18" s="282"/>
      <c r="AJ18" s="6"/>
      <c r="AK18" s="39"/>
      <c r="AM18" s="6"/>
    </row>
    <row r="19" spans="1:39" ht="12.75">
      <c r="A19" s="313">
        <f t="shared" si="0"/>
        <v>40231</v>
      </c>
      <c r="B19" s="308">
        <f t="shared" si="0"/>
        <v>40237</v>
      </c>
      <c r="C19" s="29">
        <f>+jaarplan!AA20</f>
        <v>0</v>
      </c>
      <c r="D19" s="29" t="str">
        <f>+jaarplan!E21</f>
        <v>RUST</v>
      </c>
      <c r="E19" s="24">
        <f>+jaarplan!K21</f>
        <v>3</v>
      </c>
      <c r="F19" s="599"/>
      <c r="G19" s="599"/>
      <c r="H19" s="599"/>
      <c r="I19" s="599"/>
      <c r="J19" s="599">
        <v>3</v>
      </c>
      <c r="K19" s="599"/>
      <c r="L19" s="599"/>
      <c r="M19" s="599"/>
      <c r="N19" s="599"/>
      <c r="O19" s="599"/>
      <c r="P19" s="599"/>
      <c r="Q19" s="599"/>
      <c r="R19" s="64">
        <f t="shared" si="1"/>
        <v>3</v>
      </c>
      <c r="S19" s="311" t="str">
        <f>+jaarplan!Y21</f>
        <v>1x</v>
      </c>
      <c r="V19" s="315" t="s">
        <v>292</v>
      </c>
      <c r="W19" s="316">
        <f>1.25*W12</f>
        <v>0.0010561342592592593</v>
      </c>
      <c r="X19" s="317">
        <f>1.2*W13</f>
        <v>0.002222222222222222</v>
      </c>
      <c r="Y19" s="317">
        <f>1.15*W14</f>
        <v>0.004392361111111111</v>
      </c>
      <c r="Z19" s="317">
        <f>1.2*W15</f>
        <v>0.009375</v>
      </c>
      <c r="AA19" s="286"/>
      <c r="AB19" s="286"/>
      <c r="AC19" s="282"/>
      <c r="AJ19" s="6"/>
      <c r="AK19" s="39"/>
      <c r="AM19" s="6"/>
    </row>
    <row r="20" spans="1:39" ht="12.75">
      <c r="A20" s="313">
        <f t="shared" si="0"/>
        <v>40238</v>
      </c>
      <c r="B20" s="308">
        <f t="shared" si="0"/>
        <v>40244</v>
      </c>
      <c r="C20" s="29" t="str">
        <f>+jaarplan!AA21</f>
        <v>watervliet??</v>
      </c>
      <c r="D20" s="29" t="str">
        <f>+jaarplan!E22</f>
        <v>swim</v>
      </c>
      <c r="E20" s="24">
        <f>+jaarplan!K22</f>
        <v>15</v>
      </c>
      <c r="F20" s="599">
        <v>4</v>
      </c>
      <c r="G20" s="599"/>
      <c r="H20" s="599"/>
      <c r="I20" s="599"/>
      <c r="J20" s="599">
        <v>4.5</v>
      </c>
      <c r="K20" s="599"/>
      <c r="L20" s="599">
        <v>4</v>
      </c>
      <c r="M20" s="599"/>
      <c r="N20" s="599">
        <v>2.5</v>
      </c>
      <c r="O20" s="599"/>
      <c r="P20" s="599"/>
      <c r="Q20" s="599"/>
      <c r="R20" s="64">
        <f t="shared" si="1"/>
        <v>15</v>
      </c>
      <c r="S20" s="311" t="str">
        <f>+jaarplan!Y22</f>
        <v>4X</v>
      </c>
      <c r="V20" s="315" t="s">
        <v>294</v>
      </c>
      <c r="W20" s="316">
        <f>1.2*W12</f>
        <v>0.001013888888888889</v>
      </c>
      <c r="X20" s="317">
        <f>1.15*W13</f>
        <v>0.0021296296296296293</v>
      </c>
      <c r="Y20" s="317">
        <f>1.1*W14</f>
        <v>0.004201388888888889</v>
      </c>
      <c r="Z20" s="317">
        <f>1.15*W15</f>
        <v>0.008984375</v>
      </c>
      <c r="AA20" s="286"/>
      <c r="AB20" s="286"/>
      <c r="AC20" s="282"/>
      <c r="AJ20" s="6"/>
      <c r="AK20" s="39"/>
      <c r="AM20" s="6"/>
    </row>
    <row r="21" spans="1:39" ht="12.75">
      <c r="A21" s="313">
        <f t="shared" si="0"/>
        <v>40245</v>
      </c>
      <c r="B21" s="308">
        <f t="shared" si="0"/>
        <v>40251</v>
      </c>
      <c r="C21" s="29">
        <f>+jaarplan!AA22</f>
        <v>0</v>
      </c>
      <c r="D21" s="29" t="str">
        <f>+jaarplan!E23</f>
        <v>swim-bike</v>
      </c>
      <c r="E21" s="24">
        <f>+jaarplan!K23</f>
        <v>12</v>
      </c>
      <c r="F21" s="599">
        <v>4</v>
      </c>
      <c r="G21" s="599"/>
      <c r="H21" s="599"/>
      <c r="I21" s="599"/>
      <c r="J21" s="599">
        <v>4</v>
      </c>
      <c r="K21" s="599"/>
      <c r="L21" s="599">
        <v>4</v>
      </c>
      <c r="M21" s="599"/>
      <c r="N21" s="599"/>
      <c r="O21" s="599"/>
      <c r="P21" s="599"/>
      <c r="Q21" s="599"/>
      <c r="R21" s="64">
        <f t="shared" si="1"/>
        <v>12</v>
      </c>
      <c r="S21" s="311" t="str">
        <f>+jaarplan!Y23</f>
        <v>3X</v>
      </c>
      <c r="V21" s="315" t="s">
        <v>296</v>
      </c>
      <c r="W21" s="316">
        <f>1.15*W12</f>
        <v>0.0009716435185185186</v>
      </c>
      <c r="X21" s="317">
        <f>1.1*W13</f>
        <v>0.002037037037037037</v>
      </c>
      <c r="Y21" s="317">
        <f>1.08*W14</f>
        <v>0.004125</v>
      </c>
      <c r="Z21" s="317">
        <f>1.11*W15</f>
        <v>0.008671875</v>
      </c>
      <c r="AA21" s="286"/>
      <c r="AB21" s="286"/>
      <c r="AC21" s="282"/>
      <c r="AJ21" s="6"/>
      <c r="AK21" s="39"/>
      <c r="AM21" s="6"/>
    </row>
    <row r="22" spans="1:39" ht="12.75">
      <c r="A22" s="313">
        <f t="shared" si="0"/>
        <v>40252</v>
      </c>
      <c r="B22" s="308">
        <f t="shared" si="0"/>
        <v>40258</v>
      </c>
      <c r="C22" s="29">
        <f>+jaarplan!AA23</f>
        <v>0</v>
      </c>
      <c r="D22" s="29" t="str">
        <f>+jaarplan!E24</f>
        <v>swim</v>
      </c>
      <c r="E22" s="24">
        <f>+jaarplan!K24</f>
        <v>21</v>
      </c>
      <c r="F22" s="599">
        <v>4</v>
      </c>
      <c r="G22" s="599"/>
      <c r="H22" s="599">
        <v>3</v>
      </c>
      <c r="I22" s="599"/>
      <c r="J22" s="599">
        <v>4.5</v>
      </c>
      <c r="K22" s="599"/>
      <c r="L22" s="599">
        <v>4</v>
      </c>
      <c r="M22" s="599"/>
      <c r="N22" s="599">
        <v>2.5</v>
      </c>
      <c r="O22" s="599"/>
      <c r="P22" s="599">
        <v>3</v>
      </c>
      <c r="Q22" s="599"/>
      <c r="R22" s="64">
        <f t="shared" si="1"/>
        <v>21</v>
      </c>
      <c r="S22" s="311" t="str">
        <f>+jaarplan!Y24</f>
        <v>6X</v>
      </c>
      <c r="V22" s="315" t="s">
        <v>298</v>
      </c>
      <c r="W22" s="316">
        <f>1.12*W12</f>
        <v>0.0009462962962962965</v>
      </c>
      <c r="X22" s="317">
        <f>1.08*W13</f>
        <v>0.002</v>
      </c>
      <c r="Y22" s="317">
        <f>1.06*W14</f>
        <v>0.004048611111111111</v>
      </c>
      <c r="Z22" s="317">
        <f>1.08*W15</f>
        <v>0.0084375</v>
      </c>
      <c r="AA22" s="286"/>
      <c r="AB22" s="286"/>
      <c r="AC22" s="282"/>
      <c r="AJ22" s="6"/>
      <c r="AK22" s="39"/>
      <c r="AM22" s="6"/>
    </row>
    <row r="23" spans="1:39" ht="12.75">
      <c r="A23" s="313">
        <f t="shared" si="0"/>
        <v>40259</v>
      </c>
      <c r="B23" s="308">
        <f t="shared" si="0"/>
        <v>40265</v>
      </c>
      <c r="C23" s="29">
        <f>+jaarplan!AA24</f>
        <v>0</v>
      </c>
      <c r="D23" s="29" t="str">
        <f>+jaarplan!E25</f>
        <v>RUST</v>
      </c>
      <c r="E23" s="24">
        <f>+jaarplan!K25</f>
        <v>7</v>
      </c>
      <c r="F23" s="599"/>
      <c r="G23" s="599"/>
      <c r="H23" s="599"/>
      <c r="I23" s="599"/>
      <c r="J23" s="599">
        <v>3.5</v>
      </c>
      <c r="K23" s="599"/>
      <c r="L23" s="599"/>
      <c r="M23" s="599"/>
      <c r="N23" s="599">
        <v>3.5</v>
      </c>
      <c r="O23" s="599"/>
      <c r="P23" s="599"/>
      <c r="Q23" s="599"/>
      <c r="R23" s="64">
        <f t="shared" si="1"/>
        <v>7</v>
      </c>
      <c r="S23" s="311" t="str">
        <f>+jaarplan!Y25</f>
        <v>2x</v>
      </c>
      <c r="V23" s="315" t="s">
        <v>300</v>
      </c>
      <c r="W23" s="316">
        <f>1.1*W12</f>
        <v>0.0009293981481481483</v>
      </c>
      <c r="X23" s="317">
        <f>1.05*W13</f>
        <v>0.0019444444444444444</v>
      </c>
      <c r="Y23" s="317">
        <f>1.04*W14</f>
        <v>0.0039722222222222225</v>
      </c>
      <c r="Z23" s="317">
        <f>1.06*W15</f>
        <v>0.00828125</v>
      </c>
      <c r="AA23" s="286"/>
      <c r="AB23" s="286"/>
      <c r="AC23" s="282"/>
      <c r="AJ23" s="6"/>
      <c r="AK23" s="39"/>
      <c r="AM23" s="6"/>
    </row>
    <row r="24" spans="1:39" ht="12.75">
      <c r="A24" s="313">
        <f t="shared" si="0"/>
        <v>40266</v>
      </c>
      <c r="B24" s="308">
        <f t="shared" si="0"/>
        <v>40272</v>
      </c>
      <c r="C24" s="29" t="str">
        <f>+jaarplan!AA25</f>
        <v>test  </v>
      </c>
      <c r="D24" s="29" t="str">
        <f>+jaarplan!E26</f>
        <v>swim</v>
      </c>
      <c r="E24" s="24">
        <f>+jaarplan!K26</f>
        <v>23</v>
      </c>
      <c r="F24" s="599">
        <v>4</v>
      </c>
      <c r="G24" s="599"/>
      <c r="H24" s="599">
        <v>3</v>
      </c>
      <c r="I24" s="599"/>
      <c r="J24" s="599">
        <v>5</v>
      </c>
      <c r="K24" s="599"/>
      <c r="L24" s="599">
        <v>4</v>
      </c>
      <c r="M24" s="599"/>
      <c r="N24" s="599">
        <v>2</v>
      </c>
      <c r="O24" s="599"/>
      <c r="P24" s="599">
        <v>5</v>
      </c>
      <c r="Q24" s="599"/>
      <c r="R24" s="64">
        <f t="shared" si="1"/>
        <v>23</v>
      </c>
      <c r="S24" s="311" t="str">
        <f>+jaarplan!Y26</f>
        <v>6x</v>
      </c>
      <c r="V24" s="293"/>
      <c r="W24" s="214"/>
      <c r="X24" s="286"/>
      <c r="Y24" s="286"/>
      <c r="Z24" s="286"/>
      <c r="AA24" s="286"/>
      <c r="AB24" s="286"/>
      <c r="AC24" s="282"/>
      <c r="AJ24" s="6"/>
      <c r="AK24" s="39"/>
      <c r="AM24" s="6"/>
    </row>
    <row r="25" spans="1:39" ht="12.75">
      <c r="A25" s="313">
        <f t="shared" si="0"/>
        <v>40273</v>
      </c>
      <c r="B25" s="308">
        <f t="shared" si="0"/>
        <v>40279</v>
      </c>
      <c r="C25" s="29">
        <f>+jaarplan!AA26</f>
        <v>0</v>
      </c>
      <c r="D25" s="29" t="str">
        <f>+jaarplan!E27</f>
        <v>swim-bike</v>
      </c>
      <c r="E25" s="24">
        <f>+jaarplan!K27</f>
        <v>16</v>
      </c>
      <c r="F25" s="599">
        <v>4</v>
      </c>
      <c r="G25" s="599"/>
      <c r="H25" s="599"/>
      <c r="I25" s="599"/>
      <c r="J25" s="599">
        <v>5</v>
      </c>
      <c r="K25" s="599"/>
      <c r="L25" s="599">
        <v>4</v>
      </c>
      <c r="M25" s="599"/>
      <c r="N25" s="599">
        <v>3</v>
      </c>
      <c r="O25" s="599"/>
      <c r="P25" s="599"/>
      <c r="Q25" s="599"/>
      <c r="R25" s="64">
        <f t="shared" si="1"/>
        <v>16</v>
      </c>
      <c r="S25" s="311" t="str">
        <f>+jaarplan!Y27</f>
        <v>4x</v>
      </c>
      <c r="V25" s="293"/>
      <c r="W25" s="214"/>
      <c r="X25" s="287"/>
      <c r="Y25" s="286"/>
      <c r="Z25" s="287"/>
      <c r="AA25" s="287"/>
      <c r="AB25" s="287"/>
      <c r="AC25" s="282"/>
      <c r="AJ25" s="6"/>
      <c r="AK25" s="39"/>
      <c r="AM25" s="6"/>
    </row>
    <row r="26" spans="1:39" ht="12.75">
      <c r="A26" s="313">
        <f t="shared" si="0"/>
        <v>40280</v>
      </c>
      <c r="B26" s="308">
        <f t="shared" si="0"/>
        <v>40286</v>
      </c>
      <c r="C26" s="29">
        <f>+jaarplan!AA27</f>
        <v>0</v>
      </c>
      <c r="D26" s="29" t="str">
        <f>+jaarplan!E28</f>
        <v>swim-bike</v>
      </c>
      <c r="E26" s="24">
        <f>+jaarplan!K28</f>
        <v>16</v>
      </c>
      <c r="F26" s="600">
        <v>4</v>
      </c>
      <c r="G26" s="601"/>
      <c r="H26" s="600">
        <v>2.5</v>
      </c>
      <c r="I26" s="601"/>
      <c r="J26" s="602">
        <v>5.5</v>
      </c>
      <c r="K26" s="602"/>
      <c r="L26" s="602">
        <v>4</v>
      </c>
      <c r="M26" s="601"/>
      <c r="N26" s="600"/>
      <c r="O26" s="603"/>
      <c r="P26" s="600"/>
      <c r="Q26" s="601"/>
      <c r="R26" s="64">
        <f t="shared" si="1"/>
        <v>16</v>
      </c>
      <c r="S26" s="311" t="str">
        <f>+jaarplan!Y28</f>
        <v>4x</v>
      </c>
      <c r="V26" s="293" t="s">
        <v>395</v>
      </c>
      <c r="W26" s="214" t="s">
        <v>390</v>
      </c>
      <c r="X26" s="286"/>
      <c r="Y26" s="286"/>
      <c r="Z26" s="286"/>
      <c r="AA26" s="286"/>
      <c r="AB26" s="286"/>
      <c r="AC26" s="282"/>
      <c r="AJ26" s="6"/>
      <c r="AK26" s="39"/>
      <c r="AM26" s="6"/>
    </row>
    <row r="27" spans="1:39" ht="12.75">
      <c r="A27" s="313">
        <f t="shared" si="0"/>
        <v>40287</v>
      </c>
      <c r="B27" s="308">
        <f t="shared" si="0"/>
        <v>40293</v>
      </c>
      <c r="C27" s="29">
        <f>+jaarplan!AA28</f>
        <v>0</v>
      </c>
      <c r="D27" s="29" t="str">
        <f>+jaarplan!E29</f>
        <v>RUST</v>
      </c>
      <c r="E27" s="24">
        <f>+jaarplan!K29</f>
        <v>6</v>
      </c>
      <c r="F27" s="600">
        <v>3</v>
      </c>
      <c r="G27" s="601"/>
      <c r="H27" s="602"/>
      <c r="I27" s="601"/>
      <c r="J27" s="602">
        <v>3</v>
      </c>
      <c r="K27" s="602"/>
      <c r="L27" s="602"/>
      <c r="M27" s="601"/>
      <c r="N27" s="600"/>
      <c r="O27" s="603"/>
      <c r="P27" s="600"/>
      <c r="Q27" s="601"/>
      <c r="R27" s="64">
        <f t="shared" si="1"/>
        <v>6</v>
      </c>
      <c r="S27" s="311" t="str">
        <f>+jaarplan!Y29</f>
        <v>2x</v>
      </c>
      <c r="V27" s="293"/>
      <c r="W27" s="214" t="s">
        <v>396</v>
      </c>
      <c r="X27" s="286"/>
      <c r="Y27" s="286"/>
      <c r="Z27" s="286"/>
      <c r="AA27" s="286"/>
      <c r="AB27" s="286"/>
      <c r="AC27" s="282"/>
      <c r="AJ27" s="6"/>
      <c r="AK27" s="39"/>
      <c r="AM27" s="6"/>
    </row>
    <row r="28" spans="1:39" ht="12.75">
      <c r="A28" s="313">
        <f t="shared" si="0"/>
        <v>40294</v>
      </c>
      <c r="B28" s="308">
        <f t="shared" si="0"/>
        <v>40300</v>
      </c>
      <c r="C28" s="29" t="str">
        <f>+jaarplan!AA30</f>
        <v>stage nice</v>
      </c>
      <c r="D28" s="29" t="str">
        <f>+jaarplan!E30</f>
        <v>stage max</v>
      </c>
      <c r="E28" s="24">
        <f>+jaarplan!K30</f>
        <v>18</v>
      </c>
      <c r="F28" s="600"/>
      <c r="G28" s="601"/>
      <c r="H28" s="600"/>
      <c r="I28" s="601"/>
      <c r="J28" s="602"/>
      <c r="K28" s="602"/>
      <c r="L28" s="602"/>
      <c r="M28" s="601"/>
      <c r="N28" s="600"/>
      <c r="O28" s="603"/>
      <c r="P28" s="600"/>
      <c r="Q28" s="601"/>
      <c r="R28" s="64">
        <f t="shared" si="1"/>
        <v>0</v>
      </c>
      <c r="S28" s="311" t="str">
        <f>+jaarplan!Y30</f>
        <v>6x</v>
      </c>
      <c r="V28" s="294" t="s">
        <v>303</v>
      </c>
      <c r="W28" s="214" t="s">
        <v>397</v>
      </c>
      <c r="X28" s="286"/>
      <c r="Y28" s="286"/>
      <c r="Z28" s="286"/>
      <c r="AA28" s="286"/>
      <c r="AB28" s="286"/>
      <c r="AC28" s="282"/>
      <c r="AJ28" s="6"/>
      <c r="AK28" s="39"/>
      <c r="AM28" s="6"/>
    </row>
    <row r="29" spans="1:39" ht="12.75">
      <c r="A29" s="314">
        <f t="shared" si="0"/>
        <v>40301</v>
      </c>
      <c r="B29" s="59">
        <f t="shared" si="0"/>
        <v>40307</v>
      </c>
      <c r="C29" s="29" t="str">
        <f>+jaarplan!AA31</f>
        <v>clubkampioenschap??</v>
      </c>
      <c r="D29" s="29" t="str">
        <f>+jaarplan!E31</f>
        <v>rust - speed</v>
      </c>
      <c r="E29" s="51">
        <f>+jaarplan!K31</f>
        <v>4.5</v>
      </c>
      <c r="F29" s="604"/>
      <c r="G29" s="605"/>
      <c r="H29" s="604"/>
      <c r="I29" s="605"/>
      <c r="J29" s="606"/>
      <c r="K29" s="606"/>
      <c r="L29" s="606">
        <v>3</v>
      </c>
      <c r="M29" s="605"/>
      <c r="N29" s="604"/>
      <c r="O29" s="607"/>
      <c r="P29" s="604">
        <v>1.5</v>
      </c>
      <c r="Q29" s="605"/>
      <c r="R29" s="309">
        <f t="shared" si="1"/>
        <v>4.5</v>
      </c>
      <c r="S29" s="52" t="str">
        <f>+jaarplan!Y31</f>
        <v>3x</v>
      </c>
      <c r="V29" s="294" t="s">
        <v>398</v>
      </c>
      <c r="W29" s="214" t="s">
        <v>399</v>
      </c>
      <c r="X29" s="286"/>
      <c r="Y29" s="286"/>
      <c r="Z29" s="286"/>
      <c r="AA29" s="286"/>
      <c r="AB29" s="286"/>
      <c r="AC29" s="282"/>
      <c r="AJ29" s="6"/>
      <c r="AK29" s="39"/>
      <c r="AM29" s="6"/>
    </row>
    <row r="30" spans="1:39" ht="12.75">
      <c r="A30" s="313">
        <f t="shared" si="0"/>
        <v>40308</v>
      </c>
      <c r="B30" s="308">
        <f t="shared" si="0"/>
        <v>40314</v>
      </c>
      <c r="C30" s="310">
        <f>+jaarplan!AA32</f>
        <v>0</v>
      </c>
      <c r="D30" s="310" t="str">
        <f>+jaarplan!E32</f>
        <v>volume</v>
      </c>
      <c r="E30" s="24">
        <f>+jaarplan!K32</f>
        <v>7.5</v>
      </c>
      <c r="F30" s="491">
        <v>4.5</v>
      </c>
      <c r="G30" s="489"/>
      <c r="H30" s="491"/>
      <c r="I30" s="489"/>
      <c r="J30" s="493"/>
      <c r="K30" s="493"/>
      <c r="L30" s="493">
        <v>3</v>
      </c>
      <c r="M30" s="489"/>
      <c r="N30" s="491"/>
      <c r="O30" s="376"/>
      <c r="P30" s="491"/>
      <c r="Q30" s="489"/>
      <c r="R30" s="64">
        <f t="shared" si="1"/>
        <v>7.5</v>
      </c>
      <c r="S30" s="311" t="str">
        <f>+jaarplan!Y32</f>
        <v>3x</v>
      </c>
      <c r="V30" s="294"/>
      <c r="W30" s="214"/>
      <c r="X30" s="286"/>
      <c r="Y30" s="286"/>
      <c r="Z30" s="286"/>
      <c r="AA30" s="286"/>
      <c r="AB30" s="286"/>
      <c r="AC30" s="282"/>
      <c r="AJ30" s="6"/>
      <c r="AK30" s="39"/>
      <c r="AM30" s="6"/>
    </row>
    <row r="31" spans="1:39" ht="12.75">
      <c r="A31" s="313">
        <f t="shared" si="0"/>
        <v>40315</v>
      </c>
      <c r="B31" s="308">
        <f t="shared" si="0"/>
        <v>40321</v>
      </c>
      <c r="C31" s="29">
        <f>+jaarplan!AA33</f>
        <v>0</v>
      </c>
      <c r="D31" s="29" t="str">
        <f>+jaarplan!E33</f>
        <v>rust - speed</v>
      </c>
      <c r="E31" s="24">
        <f>+jaarplan!K33</f>
        <v>12</v>
      </c>
      <c r="F31" s="491">
        <v>4</v>
      </c>
      <c r="G31" s="489"/>
      <c r="H31" s="491"/>
      <c r="I31" s="489"/>
      <c r="J31" s="493"/>
      <c r="K31" s="493"/>
      <c r="L31" s="493">
        <v>4</v>
      </c>
      <c r="M31" s="489"/>
      <c r="N31" s="491">
        <v>2</v>
      </c>
      <c r="O31" s="376"/>
      <c r="P31" s="491">
        <v>2</v>
      </c>
      <c r="Q31" s="489"/>
      <c r="R31" s="64">
        <f t="shared" si="1"/>
        <v>12</v>
      </c>
      <c r="S31" s="311" t="str">
        <f>+jaarplan!Y33</f>
        <v>3x</v>
      </c>
      <c r="V31" s="294"/>
      <c r="W31" s="214" t="s">
        <v>405</v>
      </c>
      <c r="X31" s="286" t="s">
        <v>406</v>
      </c>
      <c r="Y31" s="286" t="s">
        <v>407</v>
      </c>
      <c r="Z31" s="286" t="s">
        <v>408</v>
      </c>
      <c r="AA31" s="286"/>
      <c r="AB31" s="286"/>
      <c r="AC31" s="282"/>
      <c r="AJ31" s="6"/>
      <c r="AK31" s="39"/>
      <c r="AM31" s="6"/>
    </row>
    <row r="32" spans="1:39" ht="12.75">
      <c r="A32" s="313">
        <f>+A31+7</f>
        <v>40322</v>
      </c>
      <c r="B32" s="308">
        <f>+B31+7</f>
        <v>40328</v>
      </c>
      <c r="C32" s="29" t="str">
        <f>+jaarplan!AA34</f>
        <v>1/2 leuven</v>
      </c>
      <c r="D32" s="29" t="str">
        <f>+jaarplan!E34</f>
        <v>speed</v>
      </c>
      <c r="E32" s="24">
        <f>+jaarplan!K34</f>
        <v>9.5</v>
      </c>
      <c r="F32" s="491">
        <v>2.5</v>
      </c>
      <c r="G32" s="489"/>
      <c r="H32" s="491"/>
      <c r="I32" s="489"/>
      <c r="J32" s="493">
        <v>3</v>
      </c>
      <c r="K32" s="493"/>
      <c r="L32" s="493">
        <v>2</v>
      </c>
      <c r="M32" s="489"/>
      <c r="N32" s="491"/>
      <c r="O32" s="376"/>
      <c r="P32" s="491">
        <v>2.2</v>
      </c>
      <c r="Q32" s="512"/>
      <c r="R32" s="64">
        <f t="shared" si="1"/>
        <v>9.7</v>
      </c>
      <c r="S32" s="311" t="str">
        <f>+jaarplan!Y34</f>
        <v>3x</v>
      </c>
      <c r="V32" s="294" t="s">
        <v>400</v>
      </c>
      <c r="W32" s="214" t="s">
        <v>397</v>
      </c>
      <c r="X32" s="529" t="s">
        <v>412</v>
      </c>
      <c r="Y32" s="529" t="s">
        <v>413</v>
      </c>
      <c r="Z32" s="286" t="s">
        <v>414</v>
      </c>
      <c r="AA32" s="286"/>
      <c r="AB32" s="286"/>
      <c r="AC32" s="284"/>
      <c r="AJ32" s="6"/>
      <c r="AK32" s="39"/>
      <c r="AM32" s="6"/>
    </row>
    <row r="33" spans="1:39" ht="12.75">
      <c r="A33" s="313">
        <f aca="true" t="shared" si="2" ref="A33:A53">+A32+7</f>
        <v>40329</v>
      </c>
      <c r="B33" s="308">
        <f aca="true" t="shared" si="3" ref="B33:B53">+B32+7</f>
        <v>40335</v>
      </c>
      <c r="C33" s="29" t="str">
        <f>+jaarplan!AA35</f>
        <v>70-30 rapperswil</v>
      </c>
      <c r="D33" s="29" t="str">
        <f>+jaarplan!E35</f>
        <v>taper</v>
      </c>
      <c r="E33" s="24">
        <f>+jaarplan!K35</f>
        <v>7</v>
      </c>
      <c r="F33" s="491">
        <v>4</v>
      </c>
      <c r="G33" s="489"/>
      <c r="H33" s="491"/>
      <c r="I33" s="489"/>
      <c r="J33" s="493"/>
      <c r="K33" s="493"/>
      <c r="L33" s="493">
        <v>1</v>
      </c>
      <c r="M33" s="489"/>
      <c r="N33" s="491"/>
      <c r="O33" s="376"/>
      <c r="P33" s="491">
        <v>1.9</v>
      </c>
      <c r="Q33" s="489"/>
      <c r="R33" s="64">
        <f t="shared" si="1"/>
        <v>6.9</v>
      </c>
      <c r="S33" s="311" t="str">
        <f>+jaarplan!Y35</f>
        <v>3x</v>
      </c>
      <c r="V33" s="294" t="s">
        <v>401</v>
      </c>
      <c r="W33" s="214" t="s">
        <v>411</v>
      </c>
      <c r="X33" s="529" t="s">
        <v>415</v>
      </c>
      <c r="Y33" s="529" t="s">
        <v>416</v>
      </c>
      <c r="Z33" s="286" t="s">
        <v>417</v>
      </c>
      <c r="AA33" s="286"/>
      <c r="AB33" s="286"/>
      <c r="AC33" s="284"/>
      <c r="AJ33" s="6"/>
      <c r="AK33" s="39"/>
      <c r="AM33" s="6"/>
    </row>
    <row r="34" spans="1:39" ht="12.75">
      <c r="A34" s="313">
        <f t="shared" si="2"/>
        <v>40336</v>
      </c>
      <c r="B34" s="308">
        <f t="shared" si="3"/>
        <v>40342</v>
      </c>
      <c r="C34" s="29">
        <f>+jaarplan!AA36</f>
        <v>0</v>
      </c>
      <c r="D34" s="29" t="str">
        <f>+jaarplan!E36</f>
        <v>rust-speed</v>
      </c>
      <c r="E34" s="24">
        <f>+jaarplan!K36</f>
        <v>6.5</v>
      </c>
      <c r="F34" s="491"/>
      <c r="G34" s="489"/>
      <c r="H34" s="491"/>
      <c r="I34" s="489"/>
      <c r="J34" s="493"/>
      <c r="K34" s="493"/>
      <c r="L34" s="493">
        <v>3.5</v>
      </c>
      <c r="M34" s="489"/>
      <c r="N34" s="491"/>
      <c r="O34" s="376"/>
      <c r="P34" s="491">
        <v>3</v>
      </c>
      <c r="Q34" s="489"/>
      <c r="R34" s="64">
        <f t="shared" si="1"/>
        <v>6.5</v>
      </c>
      <c r="S34" s="311" t="str">
        <f>+jaarplan!Y36</f>
        <v>2x</v>
      </c>
      <c r="V34" s="294" t="s">
        <v>402</v>
      </c>
      <c r="W34" s="214" t="s">
        <v>410</v>
      </c>
      <c r="X34" s="529" t="s">
        <v>418</v>
      </c>
      <c r="Y34" s="529" t="s">
        <v>419</v>
      </c>
      <c r="Z34" s="286" t="s">
        <v>420</v>
      </c>
      <c r="AA34" s="286"/>
      <c r="AB34" s="286"/>
      <c r="AC34" s="284"/>
      <c r="AJ34" s="6"/>
      <c r="AK34" s="39"/>
      <c r="AM34" s="6"/>
    </row>
    <row r="35" spans="1:39" ht="12.75">
      <c r="A35" s="313">
        <f t="shared" si="2"/>
        <v>40343</v>
      </c>
      <c r="B35" s="308">
        <f t="shared" si="3"/>
        <v>40349</v>
      </c>
      <c r="C35" s="29" t="str">
        <f>+jaarplan!AA37</f>
        <v>3/4 STEIN</v>
      </c>
      <c r="D35" s="29" t="str">
        <f>+jaarplan!E37</f>
        <v>taper</v>
      </c>
      <c r="E35" s="24">
        <f>+jaarplan!K37</f>
        <v>9</v>
      </c>
      <c r="F35" s="491">
        <v>3</v>
      </c>
      <c r="G35" s="489"/>
      <c r="H35" s="491"/>
      <c r="I35" s="489"/>
      <c r="J35" s="493">
        <v>3</v>
      </c>
      <c r="K35" s="493"/>
      <c r="L35" s="493"/>
      <c r="M35" s="489"/>
      <c r="N35" s="491"/>
      <c r="O35" s="376"/>
      <c r="P35" s="491">
        <v>3</v>
      </c>
      <c r="Q35" s="489"/>
      <c r="R35" s="64">
        <f t="shared" si="1"/>
        <v>9</v>
      </c>
      <c r="S35" s="311" t="str">
        <f>+jaarplan!Y37</f>
        <v>3x</v>
      </c>
      <c r="V35" s="294" t="s">
        <v>403</v>
      </c>
      <c r="W35" s="214" t="s">
        <v>399</v>
      </c>
      <c r="X35" s="529" t="s">
        <v>421</v>
      </c>
      <c r="Y35" s="529" t="s">
        <v>422</v>
      </c>
      <c r="Z35" s="286" t="s">
        <v>423</v>
      </c>
      <c r="AA35" s="286"/>
      <c r="AB35" s="286"/>
      <c r="AC35" s="284"/>
      <c r="AJ35" s="6"/>
      <c r="AK35" s="39"/>
      <c r="AM35" s="6"/>
    </row>
    <row r="36" spans="1:39" ht="12.75">
      <c r="A36" s="339">
        <f t="shared" si="2"/>
        <v>40350</v>
      </c>
      <c r="B36" s="306">
        <f t="shared" si="3"/>
        <v>40356</v>
      </c>
      <c r="C36" s="310" t="str">
        <f>+jaarplan!AA38</f>
        <v>test</v>
      </c>
      <c r="D36" s="310" t="str">
        <f>+jaarplan!E38</f>
        <v>rust</v>
      </c>
      <c r="E36" s="28">
        <f>+jaarplan!K38</f>
        <v>8.5</v>
      </c>
      <c r="F36" s="614">
        <v>2</v>
      </c>
      <c r="G36" s="609"/>
      <c r="H36" s="614"/>
      <c r="I36" s="609"/>
      <c r="J36" s="615"/>
      <c r="K36" s="615"/>
      <c r="L36" s="615">
        <v>3.5</v>
      </c>
      <c r="M36" s="609"/>
      <c r="N36" s="614">
        <v>3</v>
      </c>
      <c r="O36" s="616"/>
      <c r="P36" s="614"/>
      <c r="Q36" s="609"/>
      <c r="R36" s="307">
        <f t="shared" si="1"/>
        <v>8.5</v>
      </c>
      <c r="S36" s="40" t="str">
        <f>+jaarplan!Y38</f>
        <v>3x</v>
      </c>
      <c r="V36" s="294" t="s">
        <v>404</v>
      </c>
      <c r="W36" s="214" t="s">
        <v>409</v>
      </c>
      <c r="X36" s="529" t="s">
        <v>424</v>
      </c>
      <c r="Y36" s="529" t="s">
        <v>425</v>
      </c>
      <c r="Z36" s="286" t="s">
        <v>426</v>
      </c>
      <c r="AA36" s="286"/>
      <c r="AB36" s="286"/>
      <c r="AC36" s="284"/>
      <c r="AJ36" s="6"/>
      <c r="AK36" s="39"/>
      <c r="AM36" s="6"/>
    </row>
    <row r="37" spans="1:39" ht="12.75">
      <c r="A37" s="313">
        <f t="shared" si="2"/>
        <v>40357</v>
      </c>
      <c r="B37" s="308">
        <f t="shared" si="3"/>
        <v>40363</v>
      </c>
      <c r="C37" s="29">
        <f>+jaarplan!AA39</f>
        <v>0</v>
      </c>
      <c r="D37" s="29" t="str">
        <f>+jaarplan!E39</f>
        <v>volume</v>
      </c>
      <c r="E37" s="24">
        <f>+jaarplan!K39</f>
        <v>18</v>
      </c>
      <c r="F37" s="600">
        <v>5</v>
      </c>
      <c r="G37" s="601"/>
      <c r="H37" s="600"/>
      <c r="I37" s="601"/>
      <c r="J37" s="602">
        <v>6</v>
      </c>
      <c r="K37" s="602"/>
      <c r="L37" s="602">
        <v>4</v>
      </c>
      <c r="M37" s="601"/>
      <c r="N37" s="600"/>
      <c r="O37" s="603"/>
      <c r="P37" s="600">
        <v>3</v>
      </c>
      <c r="Q37" s="601"/>
      <c r="R37" s="64">
        <f t="shared" si="1"/>
        <v>18</v>
      </c>
      <c r="S37" s="311" t="str">
        <f>+jaarplan!Y39</f>
        <v>4x</v>
      </c>
      <c r="V37" s="294"/>
      <c r="W37" s="214"/>
      <c r="X37" s="530"/>
      <c r="Y37" s="529"/>
      <c r="Z37" s="287"/>
      <c r="AA37" s="287"/>
      <c r="AB37" s="287"/>
      <c r="AC37" s="284"/>
      <c r="AJ37" s="6"/>
      <c r="AK37" s="39"/>
      <c r="AM37" s="6"/>
    </row>
    <row r="38" spans="1:39" ht="12.75">
      <c r="A38" s="313">
        <f t="shared" si="2"/>
        <v>40364</v>
      </c>
      <c r="B38" s="308">
        <f t="shared" si="3"/>
        <v>40370</v>
      </c>
      <c r="C38" s="29">
        <f>+jaarplan!AA40</f>
        <v>0</v>
      </c>
      <c r="D38" s="29" t="str">
        <f>+jaarplan!E40</f>
        <v>volume</v>
      </c>
      <c r="E38" s="24">
        <f>+jaarplan!K40</f>
        <v>18</v>
      </c>
      <c r="F38" s="600">
        <v>5</v>
      </c>
      <c r="G38" s="601"/>
      <c r="H38" s="600"/>
      <c r="I38" s="601"/>
      <c r="J38" s="602">
        <v>6</v>
      </c>
      <c r="K38" s="602"/>
      <c r="L38" s="602">
        <v>4</v>
      </c>
      <c r="M38" s="601"/>
      <c r="N38" s="600"/>
      <c r="O38" s="603"/>
      <c r="P38" s="600">
        <v>3</v>
      </c>
      <c r="Q38" s="601"/>
      <c r="R38" s="64">
        <f t="shared" si="1"/>
        <v>18</v>
      </c>
      <c r="S38" s="311" t="str">
        <f>+jaarplan!Y40</f>
        <v>4x</v>
      </c>
      <c r="V38" s="294"/>
      <c r="W38" s="214"/>
      <c r="X38" s="529"/>
      <c r="Y38" s="529"/>
      <c r="Z38" s="286"/>
      <c r="AA38" s="286"/>
      <c r="AB38" s="286"/>
      <c r="AC38" s="284"/>
      <c r="AJ38" s="6"/>
      <c r="AK38" s="39"/>
      <c r="AM38" s="6"/>
    </row>
    <row r="39" spans="1:36" ht="12.75">
      <c r="A39" s="313">
        <f t="shared" si="2"/>
        <v>40371</v>
      </c>
      <c r="B39" s="308">
        <f t="shared" si="3"/>
        <v>40377</v>
      </c>
      <c r="C39" s="29">
        <f>+jaarplan!AA41</f>
        <v>0</v>
      </c>
      <c r="D39" s="29" t="str">
        <f>+jaarplan!E41</f>
        <v>im speed</v>
      </c>
      <c r="E39" s="24">
        <f>+jaarplan!K41</f>
        <v>10.5</v>
      </c>
      <c r="F39" s="600">
        <v>4</v>
      </c>
      <c r="G39" s="601"/>
      <c r="H39" s="600"/>
      <c r="I39" s="601"/>
      <c r="J39" s="602">
        <v>4</v>
      </c>
      <c r="K39" s="602"/>
      <c r="L39" s="602"/>
      <c r="M39" s="601"/>
      <c r="N39" s="600">
        <v>2.5</v>
      </c>
      <c r="O39" s="603"/>
      <c r="P39" s="600"/>
      <c r="Q39" s="601"/>
      <c r="R39" s="64">
        <f t="shared" si="1"/>
        <v>10.5</v>
      </c>
      <c r="S39" s="311" t="str">
        <f>+jaarplan!Y41</f>
        <v>3x</v>
      </c>
      <c r="V39" s="294"/>
      <c r="W39" s="214"/>
      <c r="X39" s="529"/>
      <c r="Y39" s="529"/>
      <c r="Z39" s="286"/>
      <c r="AA39" s="286"/>
      <c r="AB39" s="286"/>
      <c r="AC39" s="284"/>
      <c r="AJ39" s="6"/>
    </row>
    <row r="40" spans="1:36" ht="12.75">
      <c r="A40" s="313">
        <f t="shared" si="2"/>
        <v>40378</v>
      </c>
      <c r="B40" s="308">
        <f t="shared" si="3"/>
        <v>40384</v>
      </c>
      <c r="C40" s="29" t="str">
        <f>+jaarplan!AA42</f>
        <v>IM ZURICH</v>
      </c>
      <c r="D40" s="29" t="str">
        <f>+jaarplan!E42</f>
        <v>taper</v>
      </c>
      <c r="E40" s="24">
        <f>+jaarplan!K42</f>
        <v>10.5</v>
      </c>
      <c r="F40" s="600">
        <v>3.5</v>
      </c>
      <c r="G40" s="601"/>
      <c r="H40" s="600"/>
      <c r="I40" s="601"/>
      <c r="J40" s="602">
        <v>2</v>
      </c>
      <c r="K40" s="602"/>
      <c r="L40" s="602"/>
      <c r="M40" s="601"/>
      <c r="N40" s="600">
        <v>1</v>
      </c>
      <c r="O40" s="603"/>
      <c r="P40" s="600">
        <v>3.8</v>
      </c>
      <c r="Q40" s="601"/>
      <c r="R40" s="64">
        <f t="shared" si="1"/>
        <v>10.3</v>
      </c>
      <c r="S40" s="311" t="str">
        <f>+jaarplan!Y42</f>
        <v>3x</v>
      </c>
      <c r="V40" s="294"/>
      <c r="W40" s="214"/>
      <c r="X40" s="529"/>
      <c r="Y40" s="529"/>
      <c r="Z40" s="286"/>
      <c r="AA40" s="286"/>
      <c r="AB40" s="286"/>
      <c r="AC40" s="284"/>
      <c r="AJ40" s="6"/>
    </row>
    <row r="41" spans="1:36" ht="12.75">
      <c r="A41" s="339">
        <f t="shared" si="2"/>
        <v>40385</v>
      </c>
      <c r="B41" s="306">
        <f t="shared" si="3"/>
        <v>40391</v>
      </c>
      <c r="C41" s="310">
        <f>+jaarplan!AA43</f>
        <v>0</v>
      </c>
      <c r="D41" s="310">
        <f>+jaarplan!E43</f>
        <v>0</v>
      </c>
      <c r="E41" s="28">
        <f>+jaarplan!K43</f>
        <v>0</v>
      </c>
      <c r="F41" s="492"/>
      <c r="G41" s="492"/>
      <c r="H41" s="492"/>
      <c r="I41" s="492"/>
      <c r="J41" s="492"/>
      <c r="K41" s="492"/>
      <c r="L41" s="492"/>
      <c r="M41" s="492"/>
      <c r="N41" s="492"/>
      <c r="O41" s="492"/>
      <c r="P41" s="492"/>
      <c r="Q41" s="492"/>
      <c r="R41" s="307">
        <f t="shared" si="1"/>
        <v>0</v>
      </c>
      <c r="S41" s="40">
        <f>+jaarplan!Y43</f>
        <v>0</v>
      </c>
      <c r="V41" s="294"/>
      <c r="W41" s="214"/>
      <c r="X41" s="529"/>
      <c r="Y41" s="529"/>
      <c r="Z41" s="286"/>
      <c r="AA41" s="286"/>
      <c r="AB41" s="286"/>
      <c r="AC41" s="284"/>
      <c r="AJ41" s="6"/>
    </row>
    <row r="42" spans="1:36" ht="12.75">
      <c r="A42" s="313">
        <f t="shared" si="2"/>
        <v>40392</v>
      </c>
      <c r="B42" s="308">
        <f t="shared" si="3"/>
        <v>40398</v>
      </c>
      <c r="C42" s="29">
        <f>+jaarplan!AA44</f>
        <v>0</v>
      </c>
      <c r="D42" s="29">
        <f>+jaarplan!E45</f>
        <v>0</v>
      </c>
      <c r="E42" s="24">
        <f>+jaarplan!K44</f>
        <v>0</v>
      </c>
      <c r="F42" s="491"/>
      <c r="G42" s="489"/>
      <c r="H42" s="491"/>
      <c r="I42" s="489"/>
      <c r="J42" s="493"/>
      <c r="K42" s="493"/>
      <c r="L42" s="493"/>
      <c r="M42" s="489"/>
      <c r="N42" s="491"/>
      <c r="O42" s="376"/>
      <c r="P42" s="491"/>
      <c r="Q42" s="489"/>
      <c r="R42" s="64">
        <f t="shared" si="1"/>
        <v>0</v>
      </c>
      <c r="S42" s="311">
        <f>+jaarplan!Y44</f>
        <v>0</v>
      </c>
      <c r="V42" s="294"/>
      <c r="W42" s="214"/>
      <c r="X42" s="529"/>
      <c r="Y42" s="529"/>
      <c r="Z42" s="286"/>
      <c r="AA42" s="286"/>
      <c r="AB42" s="286"/>
      <c r="AC42" s="284"/>
      <c r="AJ42" s="6"/>
    </row>
    <row r="43" spans="1:36" ht="12.75">
      <c r="A43" s="313">
        <f t="shared" si="2"/>
        <v>40399</v>
      </c>
      <c r="B43" s="308">
        <f t="shared" si="3"/>
        <v>40405</v>
      </c>
      <c r="C43" s="29">
        <f>+jaarplan!AA45</f>
        <v>0</v>
      </c>
      <c r="D43" s="29">
        <f>+jaarplan!E46</f>
        <v>0</v>
      </c>
      <c r="E43" s="24">
        <f>+jaarplan!K45</f>
        <v>0</v>
      </c>
      <c r="F43" s="491"/>
      <c r="G43" s="489"/>
      <c r="H43" s="491"/>
      <c r="I43" s="489"/>
      <c r="J43" s="493"/>
      <c r="K43" s="493"/>
      <c r="L43" s="493"/>
      <c r="M43" s="489"/>
      <c r="N43" s="491"/>
      <c r="O43" s="376"/>
      <c r="P43" s="491"/>
      <c r="Q43" s="489"/>
      <c r="R43" s="64">
        <f t="shared" si="1"/>
        <v>0</v>
      </c>
      <c r="S43" s="311">
        <f>+jaarplan!Y45</f>
        <v>0</v>
      </c>
      <c r="V43" s="294"/>
      <c r="W43" s="214"/>
      <c r="X43" s="529"/>
      <c r="Y43" s="529"/>
      <c r="Z43" s="286"/>
      <c r="AA43" s="286"/>
      <c r="AB43" s="286"/>
      <c r="AC43" s="284"/>
      <c r="AJ43" s="6"/>
    </row>
    <row r="44" spans="1:36" ht="12.75">
      <c r="A44" s="313">
        <f t="shared" si="2"/>
        <v>40406</v>
      </c>
      <c r="B44" s="308">
        <f t="shared" si="3"/>
        <v>40412</v>
      </c>
      <c r="C44" s="29">
        <f>+jaarplan!AA46</f>
        <v>0</v>
      </c>
      <c r="D44" s="29">
        <f>+jaarplan!E47</f>
        <v>0</v>
      </c>
      <c r="E44" s="24">
        <f>+jaarplan!K46</f>
        <v>0</v>
      </c>
      <c r="F44" s="491"/>
      <c r="G44" s="489"/>
      <c r="H44" s="491"/>
      <c r="I44" s="489"/>
      <c r="J44" s="493"/>
      <c r="K44" s="493"/>
      <c r="L44" s="493"/>
      <c r="M44" s="489"/>
      <c r="N44" s="491"/>
      <c r="O44" s="376"/>
      <c r="P44" s="491"/>
      <c r="Q44" s="489"/>
      <c r="R44" s="64">
        <f t="shared" si="1"/>
        <v>0</v>
      </c>
      <c r="S44" s="311">
        <f>+jaarplan!Y46</f>
        <v>0</v>
      </c>
      <c r="V44" s="294"/>
      <c r="W44" s="214"/>
      <c r="X44" s="529"/>
      <c r="Y44" s="529"/>
      <c r="Z44" s="286"/>
      <c r="AA44" s="286"/>
      <c r="AB44" s="286"/>
      <c r="AC44" s="284"/>
      <c r="AJ44" s="6"/>
    </row>
    <row r="45" spans="1:36" ht="12.75">
      <c r="A45" s="313">
        <f t="shared" si="2"/>
        <v>40413</v>
      </c>
      <c r="B45" s="308">
        <f t="shared" si="3"/>
        <v>40419</v>
      </c>
      <c r="C45" s="29">
        <f>+jaarplan!AA47</f>
        <v>0</v>
      </c>
      <c r="D45" s="29">
        <f>+jaarplan!E48</f>
        <v>0</v>
      </c>
      <c r="E45" s="24">
        <f>+jaarplan!K47</f>
        <v>0</v>
      </c>
      <c r="F45" s="491"/>
      <c r="G45" s="489"/>
      <c r="H45" s="491"/>
      <c r="I45" s="489"/>
      <c r="J45" s="493"/>
      <c r="K45" s="493"/>
      <c r="L45" s="493"/>
      <c r="M45" s="489"/>
      <c r="N45" s="491"/>
      <c r="O45" s="376"/>
      <c r="P45" s="491"/>
      <c r="Q45" s="489"/>
      <c r="R45" s="64">
        <f t="shared" si="1"/>
        <v>0</v>
      </c>
      <c r="S45" s="311">
        <f>+jaarplan!Y47</f>
        <v>0</v>
      </c>
      <c r="V45" s="294"/>
      <c r="W45" s="214"/>
      <c r="X45" s="530"/>
      <c r="Y45" s="529"/>
      <c r="Z45" s="287"/>
      <c r="AA45" s="287"/>
      <c r="AB45" s="287"/>
      <c r="AC45" s="284"/>
      <c r="AJ45" s="6"/>
    </row>
    <row r="46" spans="1:36" ht="12.75">
      <c r="A46" s="313">
        <f t="shared" si="2"/>
        <v>40420</v>
      </c>
      <c r="B46" s="308">
        <f t="shared" si="3"/>
        <v>40426</v>
      </c>
      <c r="C46" s="29">
        <f>+jaarplan!AA48</f>
        <v>0</v>
      </c>
      <c r="D46" s="29">
        <f>+jaarplan!E49</f>
        <v>0</v>
      </c>
      <c r="E46" s="24">
        <f>+jaarplan!K48</f>
        <v>0</v>
      </c>
      <c r="F46" s="491"/>
      <c r="G46" s="489"/>
      <c r="H46" s="491"/>
      <c r="I46" s="489"/>
      <c r="J46" s="493"/>
      <c r="K46" s="493"/>
      <c r="L46" s="493"/>
      <c r="M46" s="489"/>
      <c r="N46" s="491"/>
      <c r="O46" s="376"/>
      <c r="P46" s="491"/>
      <c r="Q46" s="489"/>
      <c r="R46" s="64">
        <f t="shared" si="1"/>
        <v>0</v>
      </c>
      <c r="S46" s="311">
        <f>+jaarplan!Y48</f>
        <v>0</v>
      </c>
      <c r="V46" s="294"/>
      <c r="W46" s="214"/>
      <c r="X46" s="529"/>
      <c r="Y46" s="529"/>
      <c r="Z46" s="286"/>
      <c r="AA46" s="286"/>
      <c r="AB46" s="286"/>
      <c r="AC46" s="284"/>
      <c r="AJ46" s="6"/>
    </row>
    <row r="47" spans="1:29" ht="12.75">
      <c r="A47" s="313">
        <f t="shared" si="2"/>
        <v>40427</v>
      </c>
      <c r="B47" s="308">
        <f t="shared" si="3"/>
        <v>40433</v>
      </c>
      <c r="C47" s="29">
        <f>+jaarplan!AA49</f>
        <v>0</v>
      </c>
      <c r="D47" s="29">
        <f>+jaarplan!E50</f>
        <v>0</v>
      </c>
      <c r="E47" s="24">
        <f>+jaarplan!K49</f>
        <v>0</v>
      </c>
      <c r="F47" s="491"/>
      <c r="G47" s="489"/>
      <c r="H47" s="491"/>
      <c r="I47" s="489"/>
      <c r="J47" s="493"/>
      <c r="K47" s="493"/>
      <c r="L47" s="493"/>
      <c r="M47" s="489"/>
      <c r="N47" s="491"/>
      <c r="O47" s="376"/>
      <c r="P47" s="491"/>
      <c r="Q47" s="489"/>
      <c r="R47" s="64">
        <f t="shared" si="1"/>
        <v>0</v>
      </c>
      <c r="S47" s="311">
        <f>+jaarplan!Y49</f>
        <v>0</v>
      </c>
      <c r="V47" s="295"/>
      <c r="W47" s="214"/>
      <c r="X47" s="531"/>
      <c r="Y47" s="529"/>
      <c r="Z47" s="287"/>
      <c r="AA47" s="287"/>
      <c r="AB47" s="287"/>
      <c r="AC47" s="284"/>
    </row>
    <row r="48" spans="1:29" ht="12.75">
      <c r="A48" s="313">
        <f t="shared" si="2"/>
        <v>40434</v>
      </c>
      <c r="B48" s="308">
        <f t="shared" si="3"/>
        <v>40440</v>
      </c>
      <c r="C48" s="29">
        <f>+jaarplan!AA50</f>
        <v>0</v>
      </c>
      <c r="D48" s="29">
        <f>+jaarplan!E51</f>
        <v>0</v>
      </c>
      <c r="E48" s="24">
        <f>+jaarplan!K50</f>
        <v>0</v>
      </c>
      <c r="F48" s="491"/>
      <c r="G48" s="489"/>
      <c r="H48" s="491"/>
      <c r="I48" s="489"/>
      <c r="J48" s="493"/>
      <c r="K48" s="493"/>
      <c r="L48" s="493"/>
      <c r="M48" s="489"/>
      <c r="N48" s="491"/>
      <c r="O48" s="376"/>
      <c r="P48" s="491"/>
      <c r="Q48" s="489"/>
      <c r="R48" s="64">
        <f t="shared" si="1"/>
        <v>0</v>
      </c>
      <c r="S48" s="311">
        <f>+jaarplan!Y50</f>
        <v>0</v>
      </c>
      <c r="V48" s="213"/>
      <c r="W48" s="214"/>
      <c r="X48" s="531"/>
      <c r="Y48" s="529"/>
      <c r="Z48" s="286"/>
      <c r="AA48" s="286"/>
      <c r="AB48" s="286"/>
      <c r="AC48" s="284"/>
    </row>
    <row r="49" spans="1:29" ht="12.75">
      <c r="A49" s="313">
        <f t="shared" si="2"/>
        <v>40441</v>
      </c>
      <c r="B49" s="308">
        <f t="shared" si="3"/>
        <v>40447</v>
      </c>
      <c r="C49" s="29">
        <f>+jaarplan!AA51</f>
        <v>0</v>
      </c>
      <c r="D49" s="29">
        <f>+jaarplan!E52</f>
        <v>0</v>
      </c>
      <c r="E49" s="24">
        <f>+jaarplan!K51</f>
        <v>0</v>
      </c>
      <c r="F49" s="491"/>
      <c r="G49" s="489"/>
      <c r="H49" s="491"/>
      <c r="I49" s="489"/>
      <c r="J49" s="493"/>
      <c r="K49" s="493"/>
      <c r="L49" s="493"/>
      <c r="M49" s="489"/>
      <c r="N49" s="491"/>
      <c r="O49" s="376"/>
      <c r="P49" s="491"/>
      <c r="Q49" s="489"/>
      <c r="R49" s="64">
        <f t="shared" si="1"/>
        <v>0</v>
      </c>
      <c r="S49" s="311">
        <f>+jaarplan!Y51</f>
        <v>0</v>
      </c>
      <c r="V49" s="213"/>
      <c r="W49" s="288"/>
      <c r="X49" s="531"/>
      <c r="Y49" s="529"/>
      <c r="Z49" s="286"/>
      <c r="AA49" s="286"/>
      <c r="AB49" s="286"/>
      <c r="AC49" s="284"/>
    </row>
    <row r="50" spans="1:29" ht="12.75">
      <c r="A50" s="313">
        <f t="shared" si="2"/>
        <v>40448</v>
      </c>
      <c r="B50" s="308">
        <f t="shared" si="3"/>
        <v>40454</v>
      </c>
      <c r="C50" s="29">
        <f>+jaarplan!AA52</f>
        <v>0</v>
      </c>
      <c r="D50" s="29">
        <f>+jaarplan!E53</f>
        <v>0</v>
      </c>
      <c r="E50" s="24">
        <f>+jaarplan!K52</f>
        <v>0</v>
      </c>
      <c r="F50" s="491"/>
      <c r="G50" s="489"/>
      <c r="H50" s="491"/>
      <c r="I50" s="489"/>
      <c r="J50" s="493"/>
      <c r="K50" s="493"/>
      <c r="L50" s="493"/>
      <c r="M50" s="489"/>
      <c r="N50" s="491"/>
      <c r="O50" s="376"/>
      <c r="P50" s="491"/>
      <c r="Q50" s="489"/>
      <c r="R50" s="64">
        <f t="shared" si="1"/>
        <v>0</v>
      </c>
      <c r="S50" s="311">
        <f>+jaarplan!Y52</f>
        <v>0</v>
      </c>
      <c r="V50" s="213"/>
      <c r="W50" s="288"/>
      <c r="X50" s="531"/>
      <c r="Y50" s="533"/>
      <c r="Z50" s="286"/>
      <c r="AA50" s="286"/>
      <c r="AB50" s="286"/>
      <c r="AC50" s="289"/>
    </row>
    <row r="51" spans="1:29" ht="12.75">
      <c r="A51" s="313">
        <f t="shared" si="2"/>
        <v>40455</v>
      </c>
      <c r="B51" s="308">
        <f t="shared" si="3"/>
        <v>40461</v>
      </c>
      <c r="C51" s="29">
        <f>+jaarplan!AA53</f>
        <v>0</v>
      </c>
      <c r="D51" s="29">
        <f>+jaarplan!E54</f>
        <v>0</v>
      </c>
      <c r="E51" s="24">
        <f>+jaarplan!K53</f>
        <v>0</v>
      </c>
      <c r="F51" s="491"/>
      <c r="G51" s="489"/>
      <c r="H51" s="491"/>
      <c r="I51" s="489"/>
      <c r="J51" s="493"/>
      <c r="K51" s="493"/>
      <c r="L51" s="493"/>
      <c r="M51" s="489"/>
      <c r="N51" s="491"/>
      <c r="O51" s="376"/>
      <c r="P51" s="491"/>
      <c r="Q51" s="489"/>
      <c r="R51" s="64">
        <f t="shared" si="1"/>
        <v>0</v>
      </c>
      <c r="S51" s="311">
        <f>+jaarplan!Y53</f>
        <v>0</v>
      </c>
      <c r="V51" s="213"/>
      <c r="W51" s="214"/>
      <c r="X51" s="532"/>
      <c r="Y51" s="529"/>
      <c r="Z51" s="286"/>
      <c r="AA51" s="286"/>
      <c r="AB51" s="286"/>
      <c r="AC51" s="284"/>
    </row>
    <row r="52" spans="1:29" ht="12.75">
      <c r="A52" s="313">
        <f t="shared" si="2"/>
        <v>40462</v>
      </c>
      <c r="B52" s="308">
        <f t="shared" si="3"/>
        <v>40468</v>
      </c>
      <c r="C52" s="29">
        <f>+jaarplan!AA54</f>
        <v>0</v>
      </c>
      <c r="D52" s="29">
        <f>+jaarplan!E55</f>
        <v>0</v>
      </c>
      <c r="E52" s="24">
        <f>+jaarplan!K54</f>
        <v>0</v>
      </c>
      <c r="F52" s="491"/>
      <c r="G52" s="489"/>
      <c r="H52" s="491"/>
      <c r="I52" s="489"/>
      <c r="J52" s="493"/>
      <c r="K52" s="493"/>
      <c r="L52" s="493"/>
      <c r="M52" s="489"/>
      <c r="N52" s="491"/>
      <c r="O52" s="376"/>
      <c r="P52" s="491"/>
      <c r="Q52" s="489"/>
      <c r="R52" s="64">
        <f t="shared" si="1"/>
        <v>0</v>
      </c>
      <c r="S52" s="311">
        <f>+jaarplan!Y54</f>
        <v>0</v>
      </c>
      <c r="V52" s="213"/>
      <c r="W52" s="214"/>
      <c r="X52" s="532"/>
      <c r="Y52" s="529"/>
      <c r="Z52" s="286"/>
      <c r="AA52" s="286"/>
      <c r="AB52" s="286"/>
      <c r="AC52" s="284"/>
    </row>
    <row r="53" spans="1:29" ht="12.75">
      <c r="A53" s="314">
        <f t="shared" si="2"/>
        <v>40469</v>
      </c>
      <c r="B53" s="59">
        <f t="shared" si="3"/>
        <v>40475</v>
      </c>
      <c r="C53" s="30">
        <f>+jaarplan!AA55</f>
        <v>0</v>
      </c>
      <c r="D53" s="30">
        <f>+jaarplan!E56</f>
        <v>0</v>
      </c>
      <c r="E53" s="51">
        <f>+jaarplan!K55</f>
        <v>0</v>
      </c>
      <c r="F53" s="494"/>
      <c r="G53" s="490"/>
      <c r="H53" s="494"/>
      <c r="I53" s="490"/>
      <c r="J53" s="495"/>
      <c r="K53" s="495"/>
      <c r="L53" s="495"/>
      <c r="M53" s="490"/>
      <c r="N53" s="494"/>
      <c r="O53" s="485"/>
      <c r="P53" s="494"/>
      <c r="Q53" s="490"/>
      <c r="R53" s="309">
        <f t="shared" si="1"/>
        <v>0</v>
      </c>
      <c r="S53" s="52">
        <f>+jaarplan!Y55</f>
        <v>0</v>
      </c>
      <c r="V53" s="213"/>
      <c r="W53" s="214"/>
      <c r="X53" s="532"/>
      <c r="Y53" s="529"/>
      <c r="Z53" s="286"/>
      <c r="AA53" s="286"/>
      <c r="AB53" s="286"/>
      <c r="AC53" s="284"/>
    </row>
    <row r="54" spans="22:29" ht="12.75">
      <c r="V54" s="213"/>
      <c r="W54" s="214"/>
      <c r="X54" s="532"/>
      <c r="Y54" s="533"/>
      <c r="Z54" s="286"/>
      <c r="AA54" s="286"/>
      <c r="AB54" s="286"/>
      <c r="AC54" s="289"/>
    </row>
    <row r="55" spans="22:29" ht="12.75">
      <c r="V55" s="213"/>
      <c r="W55" s="214"/>
      <c r="X55" s="532"/>
      <c r="Y55" s="529"/>
      <c r="Z55" s="286"/>
      <c r="AA55" s="286"/>
      <c r="AB55" s="286"/>
      <c r="AC55" s="284"/>
    </row>
    <row r="56" spans="22:29" ht="12.75">
      <c r="V56" s="213"/>
      <c r="W56" s="214"/>
      <c r="X56" s="532"/>
      <c r="Y56" s="529"/>
      <c r="Z56" s="286"/>
      <c r="AA56" s="286"/>
      <c r="AB56" s="286"/>
      <c r="AC56" s="284"/>
    </row>
    <row r="57" spans="22:29" ht="12.75">
      <c r="V57" s="213"/>
      <c r="W57" s="214"/>
      <c r="X57" s="532"/>
      <c r="Y57" s="529"/>
      <c r="Z57" s="286"/>
      <c r="AA57" s="286"/>
      <c r="AB57" s="286"/>
      <c r="AC57" s="284"/>
    </row>
    <row r="58" spans="22:29" ht="12.75">
      <c r="V58" s="213"/>
      <c r="W58" s="214"/>
      <c r="X58" s="532"/>
      <c r="Y58" s="533"/>
      <c r="Z58" s="286"/>
      <c r="AA58" s="286"/>
      <c r="AB58" s="286"/>
      <c r="AC58" s="289"/>
    </row>
    <row r="59" spans="22:29" ht="12.75">
      <c r="V59" s="213"/>
      <c r="W59" s="214"/>
      <c r="X59" s="532"/>
      <c r="Y59" s="533"/>
      <c r="Z59" s="286"/>
      <c r="AA59" s="286"/>
      <c r="AB59" s="286"/>
      <c r="AC59" s="289"/>
    </row>
    <row r="60" spans="22:29" ht="12.75">
      <c r="V60" s="213"/>
      <c r="W60" s="214"/>
      <c r="X60" s="532"/>
      <c r="Y60" s="529"/>
      <c r="Z60" s="286"/>
      <c r="AA60" s="286"/>
      <c r="AB60" s="286"/>
      <c r="AC60" s="284"/>
    </row>
    <row r="61" spans="22:29" ht="12.75">
      <c r="V61" s="213"/>
      <c r="W61" s="288"/>
      <c r="X61" s="532"/>
      <c r="Y61" s="529"/>
      <c r="Z61" s="286"/>
      <c r="AA61" s="286"/>
      <c r="AB61" s="286"/>
      <c r="AC61" s="284"/>
    </row>
    <row r="62" spans="22:29" ht="12.75">
      <c r="V62" s="213"/>
      <c r="W62" s="288"/>
      <c r="X62" s="532"/>
      <c r="Y62" s="529"/>
      <c r="Z62" s="287"/>
      <c r="AA62" s="287"/>
      <c r="AB62" s="287"/>
      <c r="AC62" s="284"/>
    </row>
    <row r="63" spans="22:29" ht="12.75">
      <c r="V63" s="213"/>
      <c r="W63" s="288"/>
      <c r="X63" s="532"/>
      <c r="Y63" s="529"/>
      <c r="Z63" s="286"/>
      <c r="AA63" s="286"/>
      <c r="AB63" s="286"/>
      <c r="AC63" s="284"/>
    </row>
    <row r="64" spans="22:29" ht="12.75">
      <c r="V64" s="213"/>
      <c r="W64" s="288"/>
      <c r="X64" s="532"/>
      <c r="Y64" s="529"/>
      <c r="Z64" s="286"/>
      <c r="AA64" s="286"/>
      <c r="AB64" s="286"/>
      <c r="AC64" s="284"/>
    </row>
    <row r="65" spans="22:29" ht="12.75">
      <c r="V65" s="213"/>
      <c r="W65" s="214"/>
      <c r="X65" s="532"/>
      <c r="Y65" s="529"/>
      <c r="Z65" s="286"/>
      <c r="AA65" s="286"/>
      <c r="AB65" s="286"/>
      <c r="AC65" s="284"/>
    </row>
    <row r="66" spans="22:29" ht="12.75">
      <c r="V66" s="213"/>
      <c r="W66" s="214"/>
      <c r="X66" s="532"/>
      <c r="Y66" s="533"/>
      <c r="Z66" s="286"/>
      <c r="AA66" s="286"/>
      <c r="AB66" s="286"/>
      <c r="AC66" s="289"/>
    </row>
    <row r="67" spans="22:29" ht="12.75">
      <c r="V67" s="213"/>
      <c r="W67" s="214"/>
      <c r="X67" s="532"/>
      <c r="Y67" s="529"/>
      <c r="Z67" s="286"/>
      <c r="AA67" s="286"/>
      <c r="AB67" s="286"/>
      <c r="AC67" s="284"/>
    </row>
    <row r="68" spans="22:29" ht="12.75">
      <c r="V68" s="213"/>
      <c r="W68" s="214"/>
      <c r="X68" s="532"/>
      <c r="Y68" s="533"/>
      <c r="Z68" s="286"/>
      <c r="AA68" s="286"/>
      <c r="AB68" s="286"/>
      <c r="AC68" s="289"/>
    </row>
    <row r="69" spans="22:29" ht="12.75">
      <c r="V69" s="213"/>
      <c r="W69" s="214"/>
      <c r="X69" s="532"/>
      <c r="Y69" s="529"/>
      <c r="Z69" s="287"/>
      <c r="AA69" s="287"/>
      <c r="AB69" s="287"/>
      <c r="AC69" s="284"/>
    </row>
    <row r="70" spans="22:29" ht="12.75">
      <c r="V70" s="213"/>
      <c r="W70" s="214"/>
      <c r="X70" s="532"/>
      <c r="Y70" s="529"/>
      <c r="Z70" s="286"/>
      <c r="AA70" s="286"/>
      <c r="AB70" s="286"/>
      <c r="AC70" s="284"/>
    </row>
    <row r="71" spans="22:29" ht="12.75">
      <c r="V71" s="213"/>
      <c r="W71" s="214"/>
      <c r="X71" s="532"/>
      <c r="Y71" s="529"/>
      <c r="Z71" s="286"/>
      <c r="AA71" s="286"/>
      <c r="AB71" s="286"/>
      <c r="AC71" s="284"/>
    </row>
    <row r="72" spans="22:29" ht="12.75">
      <c r="V72" s="213"/>
      <c r="W72" s="214"/>
      <c r="X72" s="532"/>
      <c r="Y72" s="529"/>
      <c r="Z72" s="286"/>
      <c r="AA72" s="286"/>
      <c r="AB72" s="286"/>
      <c r="AC72" s="284"/>
    </row>
    <row r="73" spans="22:29" ht="12.75">
      <c r="V73" s="213"/>
      <c r="W73" s="214"/>
      <c r="X73" s="532"/>
      <c r="Y73" s="529"/>
      <c r="Z73" s="286"/>
      <c r="AA73" s="286"/>
      <c r="AB73" s="286"/>
      <c r="AC73" s="284"/>
    </row>
    <row r="74" spans="22:29" ht="12.75">
      <c r="V74" s="213"/>
      <c r="W74" s="288"/>
      <c r="X74" s="532"/>
      <c r="Y74" s="533"/>
      <c r="Z74" s="286"/>
      <c r="AA74" s="286"/>
      <c r="AB74" s="286"/>
      <c r="AC74" s="289"/>
    </row>
    <row r="75" spans="22:29" ht="12.75">
      <c r="V75" s="213"/>
      <c r="W75" s="288"/>
      <c r="X75" s="532"/>
      <c r="Y75" s="529"/>
      <c r="Z75" s="286"/>
      <c r="AA75" s="286"/>
      <c r="AB75" s="286"/>
      <c r="AC75" s="284"/>
    </row>
    <row r="76" spans="22:29" ht="12.75">
      <c r="V76" s="213"/>
      <c r="W76" s="288"/>
      <c r="X76" s="532"/>
      <c r="Y76" s="533"/>
      <c r="Z76" s="286"/>
      <c r="AA76" s="286"/>
      <c r="AB76" s="286"/>
      <c r="AC76" s="289"/>
    </row>
    <row r="77" spans="22:29" ht="12.75">
      <c r="V77" s="213"/>
      <c r="W77" s="288"/>
      <c r="X77" s="290"/>
      <c r="Y77" s="285"/>
      <c r="Z77" s="286"/>
      <c r="AA77" s="286"/>
      <c r="AB77" s="286"/>
      <c r="AC77" s="284"/>
    </row>
    <row r="78" spans="22:29" ht="12.75">
      <c r="V78" s="213"/>
      <c r="W78" s="288"/>
      <c r="X78" s="290"/>
      <c r="Y78" s="285"/>
      <c r="Z78" s="286"/>
      <c r="AA78" s="286"/>
      <c r="AB78" s="286"/>
      <c r="AC78" s="284"/>
    </row>
    <row r="79" spans="22:29" ht="12.75">
      <c r="V79" s="213"/>
      <c r="W79" s="214"/>
      <c r="X79" s="290"/>
      <c r="Y79" s="286"/>
      <c r="Z79" s="286"/>
      <c r="AA79" s="286"/>
      <c r="AB79" s="286"/>
      <c r="AC79" s="282"/>
    </row>
    <row r="80" spans="22:29" ht="12.75">
      <c r="V80" s="213"/>
      <c r="W80" s="214"/>
      <c r="X80" s="290"/>
      <c r="Y80" s="286"/>
      <c r="Z80" s="286"/>
      <c r="AA80" s="286"/>
      <c r="AB80" s="286"/>
      <c r="AC80" s="282"/>
    </row>
    <row r="81" spans="22:28" ht="12.75">
      <c r="V81" s="213"/>
      <c r="W81" s="214"/>
      <c r="X81" s="290"/>
      <c r="Y81" s="214"/>
      <c r="Z81" s="286"/>
      <c r="AA81" s="286"/>
      <c r="AB81" s="286"/>
    </row>
    <row r="82" spans="22:29" ht="12.75">
      <c r="V82" s="213"/>
      <c r="W82" s="214"/>
      <c r="X82" s="290"/>
      <c r="Y82" s="286"/>
      <c r="Z82" s="286"/>
      <c r="AA82" s="286"/>
      <c r="AB82" s="286"/>
      <c r="AC82" s="282"/>
    </row>
    <row r="83" spans="22:28" ht="12.75">
      <c r="V83" s="213"/>
      <c r="W83" s="214"/>
      <c r="X83" s="290"/>
      <c r="Y83" s="214"/>
      <c r="Z83" s="286"/>
      <c r="AA83" s="286"/>
      <c r="AB83" s="286"/>
    </row>
    <row r="84" spans="22:29" ht="12.75">
      <c r="V84" s="213"/>
      <c r="W84" s="214"/>
      <c r="X84" s="290"/>
      <c r="Y84" s="286"/>
      <c r="Z84" s="286"/>
      <c r="AA84" s="286"/>
      <c r="AB84" s="286"/>
      <c r="AC84" s="282"/>
    </row>
    <row r="85" spans="22:29" ht="12.75">
      <c r="V85" s="213"/>
      <c r="W85" s="214"/>
      <c r="X85" s="290"/>
      <c r="Y85" s="286"/>
      <c r="Z85" s="286"/>
      <c r="AA85" s="286"/>
      <c r="AB85" s="286"/>
      <c r="AC85" s="282"/>
    </row>
    <row r="86" spans="22:28" ht="12.75">
      <c r="V86" s="213"/>
      <c r="W86" s="214"/>
      <c r="X86" s="290"/>
      <c r="Y86" s="214"/>
      <c r="Z86" s="286"/>
      <c r="AA86" s="286"/>
      <c r="AB86" s="286"/>
    </row>
    <row r="87" spans="22:29" ht="12.75">
      <c r="V87" s="213"/>
      <c r="W87" s="214"/>
      <c r="X87" s="290"/>
      <c r="Y87" s="286"/>
      <c r="Z87" s="286"/>
      <c r="AA87" s="286"/>
      <c r="AB87" s="286"/>
      <c r="AC87" s="282"/>
    </row>
    <row r="88" spans="22:29" ht="12.75">
      <c r="V88" s="213"/>
      <c r="W88" s="288"/>
      <c r="X88" s="290"/>
      <c r="Y88" s="286"/>
      <c r="Z88" s="286"/>
      <c r="AA88" s="286"/>
      <c r="AB88" s="286"/>
      <c r="AC88" s="282"/>
    </row>
    <row r="89" spans="22:29" ht="12.75">
      <c r="V89" s="213"/>
      <c r="W89" s="288"/>
      <c r="X89" s="290"/>
      <c r="Y89" s="286"/>
      <c r="Z89" s="286"/>
      <c r="AA89" s="286"/>
      <c r="AB89" s="286"/>
      <c r="AC89" s="282"/>
    </row>
    <row r="90" spans="22:29" ht="12.75">
      <c r="V90" s="213"/>
      <c r="W90" s="288"/>
      <c r="X90" s="290"/>
      <c r="Y90" s="214"/>
      <c r="Z90" s="286"/>
      <c r="AA90" s="286"/>
      <c r="AB90" s="291"/>
      <c r="AC90" s="292"/>
    </row>
    <row r="91" spans="22:29" ht="12.75">
      <c r="V91" s="213"/>
      <c r="W91" s="214"/>
      <c r="X91" s="290"/>
      <c r="Y91" s="286"/>
      <c r="Z91" s="286"/>
      <c r="AA91" s="286"/>
      <c r="AB91" s="286"/>
      <c r="AC91" s="282"/>
    </row>
    <row r="92" spans="22:28" ht="12.75">
      <c r="V92" s="213"/>
      <c r="W92" s="214"/>
      <c r="X92" s="290"/>
      <c r="Y92" s="214"/>
      <c r="Z92" s="286"/>
      <c r="AA92" s="286"/>
      <c r="AB92" s="286"/>
    </row>
    <row r="93" spans="22:29" ht="12.75">
      <c r="V93" s="213"/>
      <c r="W93" s="214"/>
      <c r="X93" s="290"/>
      <c r="Y93" s="286"/>
      <c r="Z93" s="286"/>
      <c r="AA93" s="286"/>
      <c r="AB93" s="286"/>
      <c r="AC93" s="282"/>
    </row>
    <row r="94" spans="22:29" ht="12.75">
      <c r="V94" s="213"/>
      <c r="W94" s="214"/>
      <c r="X94" s="290"/>
      <c r="Y94" s="286"/>
      <c r="Z94" s="286"/>
      <c r="AA94" s="286"/>
      <c r="AB94" s="286"/>
      <c r="AC94" s="282"/>
    </row>
  </sheetData>
  <printOptions horizontalCentered="1"/>
  <pageMargins left="0.7480314960629921" right="0.7480314960629921" top="0.984251968503937" bottom="0.984251968503937" header="0.5118110236220472" footer="0.5118110236220472"/>
  <pageSetup horizontalDpi="360" verticalDpi="36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R58"/>
  <sheetViews>
    <sheetView workbookViewId="0" topLeftCell="A1">
      <pane ySplit="510" topLeftCell="BM1" activePane="bottomLeft" state="split"/>
      <selection pane="topLeft" activeCell="J1" sqref="J1"/>
      <selection pane="bottomLeft" activeCell="P7" sqref="P7"/>
    </sheetView>
  </sheetViews>
  <sheetFormatPr defaultColWidth="9.140625" defaultRowHeight="12.75"/>
  <cols>
    <col min="1" max="2" width="8.00390625" style="18" customWidth="1"/>
    <col min="3" max="3" width="14.28125" style="22" bestFit="1" customWidth="1"/>
    <col min="4" max="4" width="11.421875" style="0" bestFit="1" customWidth="1"/>
    <col min="5" max="5" width="8.421875" style="0" bestFit="1" customWidth="1"/>
    <col min="6" max="6" width="5.7109375" style="208" customWidth="1"/>
    <col min="7" max="7" width="9.421875" style="21" customWidth="1"/>
    <col min="8" max="8" width="4.7109375" style="21" customWidth="1"/>
    <col min="9" max="9" width="9.421875" style="21" customWidth="1"/>
    <col min="10" max="10" width="5.7109375" style="208" customWidth="1"/>
    <col min="11" max="11" width="9.140625" style="21" customWidth="1"/>
    <col min="12" max="12" width="5.7109375" style="208" customWidth="1"/>
    <col min="13" max="13" width="9.140625" style="21" customWidth="1"/>
    <col min="14" max="14" width="4.28125" style="21" customWidth="1"/>
    <col min="15" max="15" width="9.140625" style="21" customWidth="1"/>
    <col min="16" max="17" width="5.7109375" style="208" customWidth="1"/>
    <col min="18" max="18" width="4.28125" style="208" customWidth="1"/>
    <col min="19" max="19" width="9.140625" style="21" customWidth="1"/>
    <col min="20" max="20" width="7.7109375" style="18" customWidth="1"/>
    <col min="21" max="21" width="14.57421875" style="0" bestFit="1" customWidth="1"/>
    <col min="45" max="45" width="7.00390625" style="0" bestFit="1" customWidth="1"/>
    <col min="46" max="46" width="11.28125" style="0" bestFit="1" customWidth="1"/>
    <col min="47" max="47" width="43.421875" style="0" bestFit="1" customWidth="1"/>
    <col min="49" max="49" width="38.57421875" style="0" bestFit="1" customWidth="1"/>
    <col min="50" max="50" width="43.421875" style="0" bestFit="1" customWidth="1"/>
    <col min="51" max="51" width="61.8515625" style="0" bestFit="1" customWidth="1"/>
    <col min="52" max="52" width="28.7109375" style="0" bestFit="1" customWidth="1"/>
    <col min="53" max="56" width="40.7109375" style="0" bestFit="1" customWidth="1"/>
    <col min="57" max="57" width="10.57421875" style="0" bestFit="1" customWidth="1"/>
    <col min="59" max="59" width="40.7109375" style="0" bestFit="1" customWidth="1"/>
  </cols>
  <sheetData>
    <row r="1" spans="1:44" ht="12.75">
      <c r="A1" s="12" t="s">
        <v>12</v>
      </c>
      <c r="B1" s="13" t="s">
        <v>13</v>
      </c>
      <c r="C1" s="28" t="s">
        <v>28</v>
      </c>
      <c r="D1" s="12" t="s">
        <v>21</v>
      </c>
      <c r="E1" s="11" t="s">
        <v>26</v>
      </c>
      <c r="F1" s="670" t="s">
        <v>2</v>
      </c>
      <c r="G1" s="671"/>
      <c r="H1" s="67" t="s">
        <v>3</v>
      </c>
      <c r="I1" s="67"/>
      <c r="J1" s="207" t="s">
        <v>25</v>
      </c>
      <c r="K1" s="65"/>
      <c r="L1" s="669" t="s">
        <v>5</v>
      </c>
      <c r="M1" s="67"/>
      <c r="N1" s="697" t="s">
        <v>180</v>
      </c>
      <c r="O1" s="65"/>
      <c r="P1" s="669" t="s">
        <v>7</v>
      </c>
      <c r="Q1" s="669"/>
      <c r="R1" s="207" t="s">
        <v>8</v>
      </c>
      <c r="S1" s="65"/>
      <c r="T1" s="23" t="s">
        <v>27</v>
      </c>
      <c r="U1" s="55" t="s">
        <v>19</v>
      </c>
      <c r="AC1" s="212"/>
      <c r="AD1" s="23"/>
      <c r="AE1" s="211"/>
      <c r="AF1" s="18"/>
      <c r="AG1" s="18"/>
      <c r="AH1" s="18"/>
      <c r="AI1" s="18"/>
      <c r="AJ1" s="18"/>
      <c r="AK1" s="18"/>
      <c r="AL1" s="18"/>
      <c r="AM1" s="18"/>
      <c r="AN1" s="18"/>
      <c r="AO1" s="18"/>
      <c r="AP1" s="18"/>
      <c r="AQ1" s="18"/>
      <c r="AR1" s="18"/>
    </row>
    <row r="2" spans="1:44" ht="13.5" thickBot="1">
      <c r="A2" s="44">
        <f>+jaarplan!B4</f>
        <v>40112</v>
      </c>
      <c r="B2" s="44">
        <f>+A2+6</f>
        <v>40118</v>
      </c>
      <c r="C2" s="24">
        <f>+jaarplan!AA4</f>
        <v>0</v>
      </c>
      <c r="D2" s="3" t="str">
        <f>+jaarplan!E4</f>
        <v>fitness</v>
      </c>
      <c r="E2" s="15">
        <f>+jaarplan!H4</f>
        <v>121</v>
      </c>
      <c r="F2" s="672">
        <v>13</v>
      </c>
      <c r="G2" s="673"/>
      <c r="H2" s="482">
        <v>13</v>
      </c>
      <c r="I2" s="482"/>
      <c r="J2" s="685">
        <v>40</v>
      </c>
      <c r="K2" s="686" t="s">
        <v>523</v>
      </c>
      <c r="L2" s="369"/>
      <c r="M2" s="482"/>
      <c r="N2" s="698"/>
      <c r="O2" s="686"/>
      <c r="P2" s="369"/>
      <c r="Q2" s="369"/>
      <c r="R2" s="685">
        <v>53</v>
      </c>
      <c r="S2" s="686"/>
      <c r="T2" s="64">
        <f>+F2+J2+L2+P2+H2+N2+R2</f>
        <v>119</v>
      </c>
      <c r="U2" s="311" t="str">
        <f>+jaarplan!X4</f>
        <v>1,5H</v>
      </c>
      <c r="V2">
        <v>121</v>
      </c>
      <c r="AK2" s="18"/>
      <c r="AL2" s="18"/>
      <c r="AM2" s="18"/>
      <c r="AN2" s="18"/>
      <c r="AO2" s="18"/>
      <c r="AP2" s="18"/>
      <c r="AQ2" s="18"/>
      <c r="AR2" s="18"/>
    </row>
    <row r="3" spans="1:44" ht="13.5" thickBot="1">
      <c r="A3" s="44">
        <f>+A2+7</f>
        <v>40119</v>
      </c>
      <c r="B3" s="44">
        <f>+B2+7</f>
        <v>40125</v>
      </c>
      <c r="C3" s="24">
        <f>+jaarplan!AA5</f>
        <v>0</v>
      </c>
      <c r="D3" s="3" t="str">
        <f>+jaarplan!E5</f>
        <v>fitness</v>
      </c>
      <c r="E3" s="15">
        <f>+jaarplan!H5</f>
        <v>151</v>
      </c>
      <c r="F3" s="672">
        <v>13</v>
      </c>
      <c r="G3" s="673"/>
      <c r="H3" s="482">
        <v>30</v>
      </c>
      <c r="I3" s="482" t="s">
        <v>514</v>
      </c>
      <c r="J3" s="685">
        <v>13</v>
      </c>
      <c r="K3" s="686"/>
      <c r="L3" s="369">
        <v>30</v>
      </c>
      <c r="M3" s="482" t="s">
        <v>523</v>
      </c>
      <c r="N3" s="698"/>
      <c r="O3" s="686"/>
      <c r="P3" s="369">
        <v>52</v>
      </c>
      <c r="Q3" s="369"/>
      <c r="R3" s="685"/>
      <c r="S3" s="686"/>
      <c r="T3" s="64">
        <f aca="true" t="shared" si="0" ref="T3:T38">+F3+J3+L3+P3+H3+N3+R3</f>
        <v>138</v>
      </c>
      <c r="U3" s="311" t="str">
        <f>+jaarplan!X5</f>
        <v>1,5H</v>
      </c>
      <c r="V3">
        <v>121</v>
      </c>
      <c r="Z3" s="813" t="s">
        <v>127</v>
      </c>
      <c r="AA3" s="814"/>
      <c r="AB3" s="814"/>
      <c r="AC3" s="815"/>
      <c r="AK3" s="18"/>
      <c r="AL3" s="18"/>
      <c r="AM3" s="18"/>
      <c r="AN3" s="18"/>
      <c r="AO3" s="18"/>
      <c r="AP3" s="18"/>
      <c r="AQ3" s="18"/>
      <c r="AR3" s="18"/>
    </row>
    <row r="4" spans="1:44" ht="12.75">
      <c r="A4" s="44">
        <f aca="true" t="shared" si="1" ref="A4:A53">+A3+7</f>
        <v>40126</v>
      </c>
      <c r="B4" s="44">
        <f aca="true" t="shared" si="2" ref="B4:B53">+B3+7</f>
        <v>40132</v>
      </c>
      <c r="C4" s="24" t="str">
        <f>+jaarplan!AA6</f>
        <v>11-11-11 loop</v>
      </c>
      <c r="D4" s="3" t="str">
        <f>+jaarplan!E6</f>
        <v>run</v>
      </c>
      <c r="E4" s="15">
        <f>+jaarplan!H6</f>
        <v>151</v>
      </c>
      <c r="F4" s="672">
        <v>13</v>
      </c>
      <c r="G4" s="673"/>
      <c r="H4" s="482">
        <v>13</v>
      </c>
      <c r="I4" s="482"/>
      <c r="J4" s="685">
        <v>30</v>
      </c>
      <c r="K4" s="686" t="s">
        <v>514</v>
      </c>
      <c r="L4" s="369">
        <v>30</v>
      </c>
      <c r="M4" s="482"/>
      <c r="N4" s="698"/>
      <c r="O4" s="686"/>
      <c r="P4" s="369">
        <v>68</v>
      </c>
      <c r="Q4" s="369"/>
      <c r="R4" s="685"/>
      <c r="S4" s="686"/>
      <c r="T4" s="64">
        <f t="shared" si="0"/>
        <v>154</v>
      </c>
      <c r="U4" s="311" t="str">
        <f>+jaarplan!X6</f>
        <v>1,5H</v>
      </c>
      <c r="V4">
        <v>121</v>
      </c>
      <c r="Y4" t="s">
        <v>128</v>
      </c>
      <c r="AK4" s="18"/>
      <c r="AL4" s="18"/>
      <c r="AM4" s="18"/>
      <c r="AN4" s="18"/>
      <c r="AO4" s="18"/>
      <c r="AP4" s="18"/>
      <c r="AQ4" s="18"/>
      <c r="AR4" s="18"/>
    </row>
    <row r="5" spans="1:44" ht="12.75">
      <c r="A5" s="44">
        <f t="shared" si="1"/>
        <v>40133</v>
      </c>
      <c r="B5" s="44">
        <f t="shared" si="2"/>
        <v>40139</v>
      </c>
      <c r="C5" s="24" t="str">
        <f>+jaarplan!AA7</f>
        <v>run sterrebeek</v>
      </c>
      <c r="D5" s="3" t="str">
        <f>+jaarplan!E7</f>
        <v>taper</v>
      </c>
      <c r="E5" s="15">
        <f>+jaarplan!H7</f>
        <v>124</v>
      </c>
      <c r="F5" s="672">
        <v>13</v>
      </c>
      <c r="G5" s="674"/>
      <c r="H5" s="489">
        <v>13</v>
      </c>
      <c r="I5" s="489"/>
      <c r="J5" s="685">
        <v>13</v>
      </c>
      <c r="K5" s="687"/>
      <c r="L5" s="483">
        <v>13</v>
      </c>
      <c r="M5" s="489"/>
      <c r="N5" s="699"/>
      <c r="O5" s="687"/>
      <c r="P5" s="369">
        <v>50</v>
      </c>
      <c r="Q5" s="369" t="s">
        <v>514</v>
      </c>
      <c r="R5" s="685"/>
      <c r="S5" s="687"/>
      <c r="T5" s="64">
        <f t="shared" si="0"/>
        <v>102</v>
      </c>
      <c r="U5" s="311" t="str">
        <f>+jaarplan!X7</f>
        <v>1,5H</v>
      </c>
      <c r="V5">
        <v>124</v>
      </c>
      <c r="Y5" s="3"/>
      <c r="Z5" s="3"/>
      <c r="AK5" s="18"/>
      <c r="AL5" s="18"/>
      <c r="AM5" s="18"/>
      <c r="AN5" s="18"/>
      <c r="AO5" s="18"/>
      <c r="AP5" s="18"/>
      <c r="AQ5" s="18"/>
      <c r="AR5" s="18"/>
    </row>
    <row r="6" spans="1:44" ht="12.75">
      <c r="A6" s="44">
        <f t="shared" si="1"/>
        <v>40140</v>
      </c>
      <c r="B6" s="44">
        <f t="shared" si="2"/>
        <v>40146</v>
      </c>
      <c r="C6" s="24">
        <f>+jaarplan!AA8</f>
        <v>0</v>
      </c>
      <c r="D6" s="3" t="str">
        <f>+jaarplan!E8</f>
        <v>fitness</v>
      </c>
      <c r="E6" s="15">
        <f>+jaarplan!H8</f>
        <v>141</v>
      </c>
      <c r="F6" s="672">
        <v>13</v>
      </c>
      <c r="G6" s="673"/>
      <c r="H6" s="482">
        <v>13</v>
      </c>
      <c r="I6" s="482"/>
      <c r="J6" s="685">
        <v>13</v>
      </c>
      <c r="K6" s="686"/>
      <c r="L6" s="369">
        <v>30</v>
      </c>
      <c r="M6" s="482" t="s">
        <v>514</v>
      </c>
      <c r="N6" s="698"/>
      <c r="O6" s="686"/>
      <c r="P6" s="369">
        <v>30</v>
      </c>
      <c r="Q6" s="369" t="s">
        <v>516</v>
      </c>
      <c r="R6" s="685"/>
      <c r="S6" s="686"/>
      <c r="T6" s="64">
        <f t="shared" si="0"/>
        <v>99</v>
      </c>
      <c r="U6" s="311" t="str">
        <f>+jaarplan!X8</f>
        <v>1,5h</v>
      </c>
      <c r="V6">
        <v>111</v>
      </c>
      <c r="Y6" s="3"/>
      <c r="Z6" s="3"/>
      <c r="AK6" s="18"/>
      <c r="AL6" s="18"/>
      <c r="AM6" s="18"/>
      <c r="AN6" s="18"/>
      <c r="AO6" s="18"/>
      <c r="AP6" s="18"/>
      <c r="AQ6" s="18"/>
      <c r="AR6" s="18"/>
    </row>
    <row r="7" spans="1:44" ht="12.75">
      <c r="A7" s="44">
        <f t="shared" si="1"/>
        <v>40147</v>
      </c>
      <c r="B7" s="44">
        <f t="shared" si="2"/>
        <v>40153</v>
      </c>
      <c r="C7" s="24">
        <f>+jaarplan!AA9</f>
        <v>0</v>
      </c>
      <c r="D7" s="3" t="str">
        <f>+jaarplan!E9</f>
        <v>RUST</v>
      </c>
      <c r="E7" s="15">
        <f>+jaarplan!H9</f>
        <v>107</v>
      </c>
      <c r="F7" s="672">
        <v>13</v>
      </c>
      <c r="G7" s="673"/>
      <c r="H7" s="482">
        <v>13</v>
      </c>
      <c r="I7" s="482"/>
      <c r="J7" s="685">
        <v>13</v>
      </c>
      <c r="K7" s="686"/>
      <c r="L7" s="369">
        <v>13</v>
      </c>
      <c r="M7" s="482"/>
      <c r="N7" s="698">
        <v>20</v>
      </c>
      <c r="O7" s="809" t="s">
        <v>395</v>
      </c>
      <c r="P7" s="369">
        <v>35</v>
      </c>
      <c r="Q7" s="369"/>
      <c r="R7" s="685"/>
      <c r="S7" s="686"/>
      <c r="T7" s="64">
        <f t="shared" si="0"/>
        <v>107</v>
      </c>
      <c r="U7" s="311" t="str">
        <f>+jaarplan!X9</f>
        <v>1,0h</v>
      </c>
      <c r="V7">
        <v>97</v>
      </c>
      <c r="Y7" s="3" t="s">
        <v>129</v>
      </c>
      <c r="Z7" s="138">
        <v>172</v>
      </c>
      <c r="AA7" t="s">
        <v>130</v>
      </c>
      <c r="AK7" s="18"/>
      <c r="AL7" s="18"/>
      <c r="AM7" s="18"/>
      <c r="AN7" s="18"/>
      <c r="AO7" s="18"/>
      <c r="AP7" s="18"/>
      <c r="AQ7" s="18"/>
      <c r="AR7" s="18"/>
    </row>
    <row r="8" spans="1:44" ht="12.75">
      <c r="A8" s="44">
        <f t="shared" si="1"/>
        <v>40154</v>
      </c>
      <c r="B8" s="44">
        <f t="shared" si="2"/>
        <v>40160</v>
      </c>
      <c r="C8" s="24">
        <f>+jaarplan!AA10</f>
        <v>0</v>
      </c>
      <c r="D8" s="3" t="str">
        <f>+jaarplan!E10</f>
        <v>fitness-run</v>
      </c>
      <c r="E8" s="15">
        <f>+jaarplan!H10</f>
        <v>141</v>
      </c>
      <c r="F8" s="672">
        <v>13</v>
      </c>
      <c r="G8" s="673"/>
      <c r="H8" s="482">
        <v>13</v>
      </c>
      <c r="I8" s="482"/>
      <c r="J8" s="685">
        <v>30</v>
      </c>
      <c r="K8" s="686" t="s">
        <v>514</v>
      </c>
      <c r="L8" s="369">
        <v>30</v>
      </c>
      <c r="M8" s="482"/>
      <c r="N8" s="698"/>
      <c r="O8" s="686"/>
      <c r="P8" s="369">
        <v>55</v>
      </c>
      <c r="Q8" s="369"/>
      <c r="R8" s="685"/>
      <c r="S8" s="686"/>
      <c r="T8" s="64">
        <f t="shared" si="0"/>
        <v>141</v>
      </c>
      <c r="U8" s="311" t="str">
        <f>+jaarplan!X10</f>
        <v>1,5H</v>
      </c>
      <c r="V8">
        <v>111</v>
      </c>
      <c r="Y8" s="3" t="s">
        <v>131</v>
      </c>
      <c r="Z8" s="138">
        <v>48</v>
      </c>
      <c r="AA8" t="s">
        <v>132</v>
      </c>
      <c r="AK8" s="18"/>
      <c r="AL8" s="18"/>
      <c r="AM8" s="18"/>
      <c r="AN8" s="18"/>
      <c r="AO8" s="18"/>
      <c r="AP8" s="18"/>
      <c r="AQ8" s="18"/>
      <c r="AR8" s="18"/>
    </row>
    <row r="9" spans="1:44" ht="13.5" thickBot="1">
      <c r="A9" s="44">
        <f t="shared" si="1"/>
        <v>40161</v>
      </c>
      <c r="B9" s="44">
        <f t="shared" si="2"/>
        <v>40167</v>
      </c>
      <c r="C9" s="24" t="str">
        <f>+jaarplan!AA11</f>
        <v>kampenhout</v>
      </c>
      <c r="D9" s="3" t="str">
        <f>+jaarplan!E11</f>
        <v>fitness-run</v>
      </c>
      <c r="E9" s="15">
        <f>+jaarplan!H11</f>
        <v>124</v>
      </c>
      <c r="F9" s="672">
        <v>13</v>
      </c>
      <c r="G9" s="674"/>
      <c r="H9" s="489">
        <v>13</v>
      </c>
      <c r="I9" s="489"/>
      <c r="J9" s="685">
        <v>13</v>
      </c>
      <c r="K9" s="687"/>
      <c r="L9" s="483">
        <v>30</v>
      </c>
      <c r="M9" s="489" t="s">
        <v>514</v>
      </c>
      <c r="N9" s="699"/>
      <c r="O9" s="687"/>
      <c r="P9" s="369">
        <v>55</v>
      </c>
      <c r="Q9" s="369"/>
      <c r="R9" s="685"/>
      <c r="S9" s="687"/>
      <c r="T9" s="64">
        <f t="shared" si="0"/>
        <v>124</v>
      </c>
      <c r="U9" s="311" t="str">
        <f>+jaarplan!X11</f>
        <v>1,5H</v>
      </c>
      <c r="V9">
        <v>124</v>
      </c>
      <c r="Y9" s="3"/>
      <c r="Z9" s="3"/>
      <c r="AK9" s="18"/>
      <c r="AL9" s="18"/>
      <c r="AM9" s="18"/>
      <c r="AN9" s="18"/>
      <c r="AO9" s="18"/>
      <c r="AP9" s="18"/>
      <c r="AQ9" s="18"/>
      <c r="AR9" s="18"/>
    </row>
    <row r="10" spans="1:44" ht="13.5" thickBot="1">
      <c r="A10" s="44">
        <f t="shared" si="1"/>
        <v>40168</v>
      </c>
      <c r="B10" s="44">
        <f t="shared" si="2"/>
        <v>40174</v>
      </c>
      <c r="C10" s="24" t="str">
        <f>+jaarplan!AA12</f>
        <v>Leuven </v>
      </c>
      <c r="D10" s="3" t="str">
        <f>+jaarplan!E12</f>
        <v>run</v>
      </c>
      <c r="E10" s="15">
        <f>+jaarplan!H12</f>
        <v>121</v>
      </c>
      <c r="F10" s="672">
        <v>13</v>
      </c>
      <c r="G10" s="674"/>
      <c r="H10" s="489">
        <v>13</v>
      </c>
      <c r="I10" s="489"/>
      <c r="J10" s="685"/>
      <c r="K10" s="687"/>
      <c r="L10" s="483">
        <v>40</v>
      </c>
      <c r="M10" s="489" t="s">
        <v>514</v>
      </c>
      <c r="N10" s="699"/>
      <c r="O10" s="687"/>
      <c r="P10" s="369">
        <v>55</v>
      </c>
      <c r="Q10" s="369"/>
      <c r="R10" s="685"/>
      <c r="S10" s="687"/>
      <c r="T10" s="64">
        <f t="shared" si="0"/>
        <v>121</v>
      </c>
      <c r="U10" s="311" t="str">
        <f>+jaarplan!X12</f>
        <v>1,5H</v>
      </c>
      <c r="V10">
        <v>121</v>
      </c>
      <c r="AB10" s="139" t="s">
        <v>133</v>
      </c>
      <c r="AK10" s="18"/>
      <c r="AL10" s="18"/>
      <c r="AM10" s="18"/>
      <c r="AN10" s="18"/>
      <c r="AO10" s="18"/>
      <c r="AP10" s="18"/>
      <c r="AQ10" s="18"/>
      <c r="AR10" s="18"/>
    </row>
    <row r="11" spans="1:44" ht="12.75">
      <c r="A11" s="44">
        <f t="shared" si="1"/>
        <v>40175</v>
      </c>
      <c r="B11" s="44">
        <f t="shared" si="2"/>
        <v>40181</v>
      </c>
      <c r="C11" s="24">
        <f>+jaarplan!AA13</f>
        <v>0</v>
      </c>
      <c r="D11" s="3" t="str">
        <f>+jaarplan!E13</f>
        <v>RUST</v>
      </c>
      <c r="E11" s="15">
        <f>+jaarplan!H13</f>
        <v>94</v>
      </c>
      <c r="F11" s="672">
        <v>13</v>
      </c>
      <c r="G11" s="673"/>
      <c r="H11" s="482">
        <v>13</v>
      </c>
      <c r="I11" s="482"/>
      <c r="J11" s="685">
        <v>13</v>
      </c>
      <c r="K11" s="686"/>
      <c r="L11" s="369"/>
      <c r="M11" s="482"/>
      <c r="N11" s="698"/>
      <c r="O11" s="686"/>
      <c r="P11" s="369">
        <v>55</v>
      </c>
      <c r="Q11" s="369"/>
      <c r="R11" s="685"/>
      <c r="S11" s="686"/>
      <c r="T11" s="64">
        <f t="shared" si="0"/>
        <v>94</v>
      </c>
      <c r="U11" s="311" t="str">
        <f>+jaarplan!X13</f>
        <v>1,0h</v>
      </c>
      <c r="V11">
        <v>94</v>
      </c>
      <c r="Y11" s="140" t="s">
        <v>134</v>
      </c>
      <c r="Z11" s="141" t="s">
        <v>135</v>
      </c>
      <c r="AK11" s="18"/>
      <c r="AL11" s="18"/>
      <c r="AM11" s="18"/>
      <c r="AN11" s="18"/>
      <c r="AO11" s="18"/>
      <c r="AP11" s="18"/>
      <c r="AQ11" s="18"/>
      <c r="AR11" s="18"/>
    </row>
    <row r="12" spans="1:44" ht="12.75">
      <c r="A12" s="301">
        <f t="shared" si="1"/>
        <v>40182</v>
      </c>
      <c r="B12" s="301">
        <f t="shared" si="2"/>
        <v>40188</v>
      </c>
      <c r="C12" s="28" t="str">
        <f>+jaarplan!AA14</f>
        <v>test bike</v>
      </c>
      <c r="D12" s="37" t="str">
        <f>+jaarplan!E14</f>
        <v>fitness</v>
      </c>
      <c r="E12" s="12">
        <f>+jaarplan!H14</f>
        <v>149</v>
      </c>
      <c r="F12" s="675">
        <v>13</v>
      </c>
      <c r="G12" s="676"/>
      <c r="H12" s="496">
        <v>20</v>
      </c>
      <c r="I12" s="496"/>
      <c r="J12" s="694">
        <v>13</v>
      </c>
      <c r="K12" s="689"/>
      <c r="L12" s="688">
        <v>43</v>
      </c>
      <c r="M12" s="689" t="s">
        <v>457</v>
      </c>
      <c r="N12" s="700"/>
      <c r="O12" s="689"/>
      <c r="P12" s="374">
        <v>60</v>
      </c>
      <c r="Q12" s="374"/>
      <c r="R12" s="694"/>
      <c r="S12" s="689"/>
      <c r="T12" s="64">
        <f t="shared" si="0"/>
        <v>149</v>
      </c>
      <c r="U12" s="40" t="str">
        <f>+jaarplan!X14</f>
        <v>1,0H</v>
      </c>
      <c r="V12">
        <v>122</v>
      </c>
      <c r="Y12" s="142">
        <v>100</v>
      </c>
      <c r="Z12" s="319">
        <f>Z8+((Y12/100)*(Z7-Z8))</f>
        <v>172</v>
      </c>
      <c r="AA12" s="143"/>
      <c r="AB12" s="144" t="s">
        <v>136</v>
      </c>
      <c r="AC12" s="144"/>
      <c r="AD12" s="144"/>
      <c r="AE12" s="144"/>
      <c r="AF12" s="144"/>
      <c r="AG12" s="144"/>
      <c r="AH12" s="144"/>
      <c r="AI12" s="145"/>
      <c r="AK12" s="18"/>
      <c r="AL12" s="18"/>
      <c r="AM12" s="18"/>
      <c r="AN12" s="18"/>
      <c r="AO12" s="18"/>
      <c r="AP12" s="18"/>
      <c r="AQ12" s="18"/>
      <c r="AR12" s="18"/>
    </row>
    <row r="13" spans="1:44" ht="12.75">
      <c r="A13" s="44">
        <f t="shared" si="1"/>
        <v>40189</v>
      </c>
      <c r="B13" s="44">
        <f t="shared" si="2"/>
        <v>40195</v>
      </c>
      <c r="C13" s="24" t="str">
        <f>+jaarplan!AA15</f>
        <v>relais givrees</v>
      </c>
      <c r="D13" s="3" t="str">
        <f>+jaarplan!E15</f>
        <v>fitness-run</v>
      </c>
      <c r="E13" s="15">
        <f>+jaarplan!H15</f>
        <v>169</v>
      </c>
      <c r="F13" s="672">
        <v>13</v>
      </c>
      <c r="G13" s="674"/>
      <c r="H13" s="489">
        <v>13</v>
      </c>
      <c r="I13" s="489"/>
      <c r="J13" s="685">
        <v>30</v>
      </c>
      <c r="K13" s="687"/>
      <c r="L13" s="690">
        <v>43</v>
      </c>
      <c r="M13" s="687" t="s">
        <v>457</v>
      </c>
      <c r="N13" s="699"/>
      <c r="O13" s="687"/>
      <c r="P13" s="369">
        <v>65</v>
      </c>
      <c r="Q13" s="369"/>
      <c r="R13" s="685"/>
      <c r="S13" s="687"/>
      <c r="T13" s="64">
        <f t="shared" si="0"/>
        <v>164</v>
      </c>
      <c r="U13" s="311" t="str">
        <f>+jaarplan!X15</f>
        <v>1,5H</v>
      </c>
      <c r="V13">
        <v>139</v>
      </c>
      <c r="Y13" s="146">
        <v>95</v>
      </c>
      <c r="Z13" s="319">
        <f>+Z8+((Y13/100)*(Z7-Z8))</f>
        <v>165.8</v>
      </c>
      <c r="AK13" s="18"/>
      <c r="AL13" s="18"/>
      <c r="AM13" s="18"/>
      <c r="AN13" s="18"/>
      <c r="AO13" s="18"/>
      <c r="AP13" s="18"/>
      <c r="AQ13" s="18"/>
      <c r="AR13" s="18"/>
    </row>
    <row r="14" spans="1:44" ht="12.75">
      <c r="A14" s="44">
        <f t="shared" si="1"/>
        <v>40196</v>
      </c>
      <c r="B14" s="44">
        <f t="shared" si="2"/>
        <v>40202</v>
      </c>
      <c r="C14" s="24">
        <f>+jaarplan!AA16</f>
        <v>0</v>
      </c>
      <c r="D14" s="3" t="str">
        <f>+jaarplan!E16</f>
        <v>run</v>
      </c>
      <c r="E14" s="15">
        <f>+jaarplan!H16</f>
        <v>166</v>
      </c>
      <c r="F14" s="672">
        <v>20</v>
      </c>
      <c r="G14" s="673"/>
      <c r="H14" s="482">
        <v>20</v>
      </c>
      <c r="I14" s="482"/>
      <c r="J14" s="685">
        <v>13</v>
      </c>
      <c r="K14" s="686"/>
      <c r="L14" s="690">
        <v>43</v>
      </c>
      <c r="M14" s="686" t="s">
        <v>457</v>
      </c>
      <c r="N14" s="698"/>
      <c r="O14" s="686"/>
      <c r="P14" s="369">
        <v>70</v>
      </c>
      <c r="Q14" s="369"/>
      <c r="R14" s="685"/>
      <c r="S14" s="686"/>
      <c r="T14" s="64">
        <f t="shared" si="0"/>
        <v>166</v>
      </c>
      <c r="U14" s="311" t="str">
        <f>+jaarplan!X16</f>
        <v>2,0H</v>
      </c>
      <c r="V14">
        <v>142</v>
      </c>
      <c r="Y14" s="146">
        <v>90</v>
      </c>
      <c r="Z14" s="319">
        <f>Z8+((Y14/100)*(Z7-Z8))</f>
        <v>159.60000000000002</v>
      </c>
      <c r="AK14" s="18"/>
      <c r="AL14" s="18"/>
      <c r="AM14" s="18"/>
      <c r="AN14" s="18"/>
      <c r="AO14" s="18"/>
      <c r="AP14" s="18"/>
      <c r="AQ14" s="18"/>
      <c r="AR14" s="18"/>
    </row>
    <row r="15" spans="1:44" ht="12.75">
      <c r="A15" s="44">
        <f t="shared" si="1"/>
        <v>40203</v>
      </c>
      <c r="B15" s="44">
        <f t="shared" si="2"/>
        <v>40209</v>
      </c>
      <c r="C15" s="24">
        <f>+jaarplan!AA17</f>
        <v>0</v>
      </c>
      <c r="D15" s="3" t="str">
        <f>+jaarplan!E17</f>
        <v>RUST</v>
      </c>
      <c r="E15" s="15">
        <f>+jaarplan!H17</f>
        <v>140</v>
      </c>
      <c r="F15" s="672">
        <v>13</v>
      </c>
      <c r="G15" s="673"/>
      <c r="H15" s="482">
        <v>13</v>
      </c>
      <c r="I15" s="482"/>
      <c r="J15" s="685">
        <v>13</v>
      </c>
      <c r="K15" s="686"/>
      <c r="L15" s="690">
        <v>43</v>
      </c>
      <c r="M15" s="686" t="s">
        <v>457</v>
      </c>
      <c r="N15" s="698">
        <v>13</v>
      </c>
      <c r="O15" s="686"/>
      <c r="P15" s="369">
        <v>45</v>
      </c>
      <c r="Q15" s="369"/>
      <c r="R15" s="685"/>
      <c r="S15" s="686"/>
      <c r="T15" s="64">
        <f t="shared" si="0"/>
        <v>140</v>
      </c>
      <c r="U15" s="311" t="str">
        <f>+jaarplan!X17</f>
        <v>1,0H</v>
      </c>
      <c r="V15">
        <v>125</v>
      </c>
      <c r="Y15" s="142">
        <v>85</v>
      </c>
      <c r="Z15" s="319">
        <f>Z8+((Y15/100)*(Z7-Z8))</f>
        <v>153.39999999999998</v>
      </c>
      <c r="AA15" s="143"/>
      <c r="AB15" s="144" t="s">
        <v>137</v>
      </c>
      <c r="AC15" s="144"/>
      <c r="AD15" s="144"/>
      <c r="AE15" s="144"/>
      <c r="AF15" s="144"/>
      <c r="AG15" s="144"/>
      <c r="AH15" s="144"/>
      <c r="AI15" s="145"/>
      <c r="AK15" s="18"/>
      <c r="AL15" s="18"/>
      <c r="AM15" s="18"/>
      <c r="AN15" s="18"/>
      <c r="AO15" s="18"/>
      <c r="AP15" s="18"/>
      <c r="AQ15" s="18"/>
      <c r="AR15" s="18"/>
    </row>
    <row r="16" spans="1:44" ht="12.75">
      <c r="A16" s="44">
        <f t="shared" si="1"/>
        <v>40210</v>
      </c>
      <c r="B16" s="44">
        <f t="shared" si="2"/>
        <v>40216</v>
      </c>
      <c r="C16" s="24" t="str">
        <f>+jaarplan!AA18</f>
        <v>hivernalles??</v>
      </c>
      <c r="D16" s="3" t="str">
        <f>+jaarplan!E18</f>
        <v>taper</v>
      </c>
      <c r="E16" s="15">
        <f>+jaarplan!H18</f>
        <v>173</v>
      </c>
      <c r="F16" s="672">
        <v>20</v>
      </c>
      <c r="G16" s="673"/>
      <c r="H16" s="482">
        <v>20</v>
      </c>
      <c r="I16" s="482"/>
      <c r="J16" s="685">
        <v>30</v>
      </c>
      <c r="K16" s="686"/>
      <c r="L16" s="690">
        <v>43</v>
      </c>
      <c r="M16" s="686" t="s">
        <v>457</v>
      </c>
      <c r="N16" s="698"/>
      <c r="O16" s="686"/>
      <c r="P16" s="369">
        <v>60</v>
      </c>
      <c r="Q16" s="369"/>
      <c r="R16" s="685"/>
      <c r="S16" s="686"/>
      <c r="T16" s="64">
        <f t="shared" si="0"/>
        <v>173</v>
      </c>
      <c r="U16" s="311" t="str">
        <f>+jaarplan!X18</f>
        <v>2,0H</v>
      </c>
      <c r="V16">
        <v>159</v>
      </c>
      <c r="Y16" s="146">
        <v>80</v>
      </c>
      <c r="Z16" s="319">
        <f>Z8+((Y16/100)*(Z7-Z8))</f>
        <v>147.2</v>
      </c>
      <c r="AA16" s="147"/>
      <c r="AB16" s="148" t="s">
        <v>138</v>
      </c>
      <c r="AC16" s="148"/>
      <c r="AD16" s="148"/>
      <c r="AE16" s="148"/>
      <c r="AF16" s="148"/>
      <c r="AG16" s="148"/>
      <c r="AH16" s="148"/>
      <c r="AI16" s="149"/>
      <c r="AK16" s="18"/>
      <c r="AL16" s="18"/>
      <c r="AM16" s="18"/>
      <c r="AN16" s="18"/>
      <c r="AO16" s="18"/>
      <c r="AP16" s="18"/>
      <c r="AQ16" s="18"/>
      <c r="AR16" s="18"/>
    </row>
    <row r="17" spans="1:44" ht="12.75">
      <c r="A17" s="44">
        <f t="shared" si="1"/>
        <v>40217</v>
      </c>
      <c r="B17" s="44">
        <f t="shared" si="2"/>
        <v>40223</v>
      </c>
      <c r="C17" s="24">
        <f>+jaarplan!AA19</f>
        <v>0</v>
      </c>
      <c r="D17" s="3" t="str">
        <f>+jaarplan!E19</f>
        <v>bike</v>
      </c>
      <c r="E17" s="15">
        <f>+jaarplan!H19</f>
        <v>189</v>
      </c>
      <c r="F17" s="672">
        <v>13</v>
      </c>
      <c r="G17" s="674"/>
      <c r="H17" s="489">
        <v>13</v>
      </c>
      <c r="I17" s="489"/>
      <c r="J17" s="685">
        <v>13</v>
      </c>
      <c r="K17" s="687"/>
      <c r="L17" s="690">
        <v>60</v>
      </c>
      <c r="M17" s="687" t="s">
        <v>457</v>
      </c>
      <c r="N17" s="699"/>
      <c r="O17" s="687"/>
      <c r="P17" s="369">
        <v>90</v>
      </c>
      <c r="Q17" s="369"/>
      <c r="R17" s="685"/>
      <c r="S17" s="687"/>
      <c r="T17" s="64">
        <f t="shared" si="0"/>
        <v>189</v>
      </c>
      <c r="U17" s="311" t="str">
        <f>+jaarplan!X19</f>
        <v>3,0h</v>
      </c>
      <c r="V17">
        <v>162</v>
      </c>
      <c r="Y17" s="142">
        <v>75</v>
      </c>
      <c r="Z17" s="319">
        <f>Z$8+((Y17/100)*(Z$7-Z$8))</f>
        <v>141</v>
      </c>
      <c r="AA17" s="143"/>
      <c r="AB17" s="144" t="s">
        <v>139</v>
      </c>
      <c r="AC17" s="144"/>
      <c r="AD17" s="144"/>
      <c r="AE17" s="144"/>
      <c r="AF17" s="144"/>
      <c r="AG17" s="144"/>
      <c r="AH17" s="144"/>
      <c r="AI17" s="145"/>
      <c r="AK17" s="18"/>
      <c r="AL17" s="18"/>
      <c r="AM17" s="18"/>
      <c r="AN17" s="18"/>
      <c r="AO17" s="18"/>
      <c r="AP17" s="18"/>
      <c r="AQ17" s="18"/>
      <c r="AR17" s="18"/>
    </row>
    <row r="18" spans="1:44" ht="12.75">
      <c r="A18" s="44">
        <f t="shared" si="1"/>
        <v>40224</v>
      </c>
      <c r="B18" s="44">
        <f t="shared" si="2"/>
        <v>40230</v>
      </c>
      <c r="C18" s="24">
        <f>+jaarplan!AA20</f>
        <v>0</v>
      </c>
      <c r="D18" s="3" t="str">
        <f>+jaarplan!E20</f>
        <v>swim</v>
      </c>
      <c r="E18" s="15">
        <f>+jaarplan!H20</f>
        <v>179</v>
      </c>
      <c r="F18" s="672">
        <v>13</v>
      </c>
      <c r="G18" s="673"/>
      <c r="H18" s="482">
        <v>13</v>
      </c>
      <c r="I18" s="482"/>
      <c r="J18" s="685">
        <v>20</v>
      </c>
      <c r="K18" s="686"/>
      <c r="L18" s="690">
        <v>43</v>
      </c>
      <c r="M18" s="686" t="s">
        <v>457</v>
      </c>
      <c r="N18" s="698"/>
      <c r="O18" s="686"/>
      <c r="P18" s="369">
        <v>90</v>
      </c>
      <c r="Q18" s="369"/>
      <c r="R18" s="685"/>
      <c r="S18" s="686"/>
      <c r="T18" s="64">
        <f t="shared" si="0"/>
        <v>179</v>
      </c>
      <c r="U18" s="311" t="str">
        <f>+jaarplan!X20</f>
        <v>2,5h</v>
      </c>
      <c r="V18">
        <v>162</v>
      </c>
      <c r="Y18" s="146">
        <v>70</v>
      </c>
      <c r="Z18" s="319">
        <f aca="true" t="shared" si="3" ref="Z18:Z25">Z$8+((Y18/100)*(Z$7-Z$8))</f>
        <v>134.8</v>
      </c>
      <c r="AA18" s="150"/>
      <c r="AB18" s="37" t="s">
        <v>140</v>
      </c>
      <c r="AC18" s="37"/>
      <c r="AD18" s="37"/>
      <c r="AE18" s="37"/>
      <c r="AF18" s="37"/>
      <c r="AG18" s="37"/>
      <c r="AH18" s="37"/>
      <c r="AI18" s="25"/>
      <c r="AK18" s="18"/>
      <c r="AL18" s="18"/>
      <c r="AM18" s="18"/>
      <c r="AN18" s="18"/>
      <c r="AO18" s="18"/>
      <c r="AP18" s="18"/>
      <c r="AQ18" s="18"/>
      <c r="AR18" s="18"/>
    </row>
    <row r="19" spans="1:44" ht="12.75">
      <c r="A19" s="44">
        <f t="shared" si="1"/>
        <v>40231</v>
      </c>
      <c r="B19" s="44">
        <f t="shared" si="2"/>
        <v>40237</v>
      </c>
      <c r="C19" s="24" t="str">
        <f>+jaarplan!AA21</f>
        <v>watervliet??</v>
      </c>
      <c r="D19" s="3" t="str">
        <f>+jaarplan!E21</f>
        <v>RUST</v>
      </c>
      <c r="E19" s="15">
        <f>+jaarplan!H21</f>
        <v>144</v>
      </c>
      <c r="F19" s="672">
        <v>13</v>
      </c>
      <c r="G19" s="673"/>
      <c r="H19" s="482">
        <v>13</v>
      </c>
      <c r="I19" s="482"/>
      <c r="J19" s="685">
        <v>13</v>
      </c>
      <c r="K19" s="686"/>
      <c r="L19" s="690">
        <v>60</v>
      </c>
      <c r="M19" s="686" t="s">
        <v>457</v>
      </c>
      <c r="N19" s="698"/>
      <c r="O19" s="686"/>
      <c r="P19" s="369">
        <v>45</v>
      </c>
      <c r="Q19" s="369"/>
      <c r="R19" s="685"/>
      <c r="S19" s="686"/>
      <c r="T19" s="64">
        <f t="shared" si="0"/>
        <v>144</v>
      </c>
      <c r="U19" s="311" t="str">
        <f>+jaarplan!X21</f>
        <v>1,0h</v>
      </c>
      <c r="V19">
        <v>112</v>
      </c>
      <c r="Y19" s="146">
        <v>65</v>
      </c>
      <c r="Z19" s="319">
        <f t="shared" si="3"/>
        <v>128.60000000000002</v>
      </c>
      <c r="AA19" s="26"/>
      <c r="AB19" s="3" t="s">
        <v>141</v>
      </c>
      <c r="AC19" s="3"/>
      <c r="AD19" s="3"/>
      <c r="AE19" s="3"/>
      <c r="AF19" s="3"/>
      <c r="AG19" s="3"/>
      <c r="AH19" s="3"/>
      <c r="AI19" s="8"/>
      <c r="AK19" s="18"/>
      <c r="AL19" s="18"/>
      <c r="AM19" s="18"/>
      <c r="AN19" s="18"/>
      <c r="AO19" s="18"/>
      <c r="AP19" s="18"/>
      <c r="AQ19" s="18"/>
      <c r="AR19" s="18"/>
    </row>
    <row r="20" spans="1:44" ht="12.75">
      <c r="A20" s="44">
        <f t="shared" si="1"/>
        <v>40238</v>
      </c>
      <c r="B20" s="44">
        <f t="shared" si="2"/>
        <v>40244</v>
      </c>
      <c r="C20" s="24">
        <f>+jaarplan!AA22</f>
        <v>0</v>
      </c>
      <c r="D20" s="3" t="str">
        <f>+jaarplan!E22</f>
        <v>swim</v>
      </c>
      <c r="E20" s="15">
        <f>+jaarplan!H22</f>
        <v>189</v>
      </c>
      <c r="F20" s="672">
        <v>13</v>
      </c>
      <c r="G20" s="673"/>
      <c r="H20" s="482">
        <v>13</v>
      </c>
      <c r="I20" s="482"/>
      <c r="J20" s="685">
        <v>13</v>
      </c>
      <c r="K20" s="686"/>
      <c r="L20" s="690">
        <v>60</v>
      </c>
      <c r="M20" s="686" t="s">
        <v>457</v>
      </c>
      <c r="N20" s="698"/>
      <c r="O20" s="686"/>
      <c r="P20" s="369">
        <v>90</v>
      </c>
      <c r="Q20" s="369"/>
      <c r="R20" s="685"/>
      <c r="S20" s="686"/>
      <c r="T20" s="64">
        <f t="shared" si="0"/>
        <v>189</v>
      </c>
      <c r="U20" s="311" t="str">
        <f>+jaarplan!X22</f>
        <v>2,5h</v>
      </c>
      <c r="V20">
        <v>152</v>
      </c>
      <c r="Y20" s="146">
        <v>60</v>
      </c>
      <c r="Z20" s="319">
        <f t="shared" si="3"/>
        <v>122.39999999999999</v>
      </c>
      <c r="AA20" s="151"/>
      <c r="AB20" s="9" t="s">
        <v>141</v>
      </c>
      <c r="AC20" s="9"/>
      <c r="AD20" s="9"/>
      <c r="AE20" s="9"/>
      <c r="AF20" s="9"/>
      <c r="AG20" s="9"/>
      <c r="AH20" s="9"/>
      <c r="AI20" s="10"/>
      <c r="AK20" s="18"/>
      <c r="AL20" s="18"/>
      <c r="AM20" s="18"/>
      <c r="AN20" s="18"/>
      <c r="AO20" s="18"/>
      <c r="AP20" s="18"/>
      <c r="AQ20" s="18"/>
      <c r="AR20" s="18"/>
    </row>
    <row r="21" spans="1:44" ht="12.75">
      <c r="A21" s="57">
        <f t="shared" si="1"/>
        <v>40245</v>
      </c>
      <c r="B21" s="57">
        <f t="shared" si="2"/>
        <v>40251</v>
      </c>
      <c r="C21" s="51">
        <f>+jaarplan!AA23</f>
        <v>0</v>
      </c>
      <c r="D21" s="3" t="str">
        <f>+jaarplan!E23</f>
        <v>swim-bike</v>
      </c>
      <c r="E21" s="50">
        <f>+jaarplan!H23</f>
        <v>199</v>
      </c>
      <c r="F21" s="677">
        <v>13</v>
      </c>
      <c r="G21" s="678"/>
      <c r="H21" s="490">
        <v>13</v>
      </c>
      <c r="I21" s="490"/>
      <c r="J21" s="705">
        <v>13</v>
      </c>
      <c r="K21" s="691"/>
      <c r="L21" s="721">
        <v>60</v>
      </c>
      <c r="M21" s="691" t="s">
        <v>457</v>
      </c>
      <c r="N21" s="701"/>
      <c r="O21" s="691"/>
      <c r="P21" s="383">
        <v>100</v>
      </c>
      <c r="Q21" s="383"/>
      <c r="R21" s="705"/>
      <c r="S21" s="691"/>
      <c r="T21" s="64">
        <f t="shared" si="0"/>
        <v>199</v>
      </c>
      <c r="U21" s="52" t="str">
        <f>+jaarplan!X23</f>
        <v>3,0h</v>
      </c>
      <c r="V21">
        <v>172</v>
      </c>
      <c r="Y21" s="142">
        <v>55</v>
      </c>
      <c r="Z21" s="319">
        <f t="shared" si="3"/>
        <v>116.2</v>
      </c>
      <c r="AA21" s="152"/>
      <c r="AB21" s="153" t="s">
        <v>142</v>
      </c>
      <c r="AC21" s="153"/>
      <c r="AD21" s="153"/>
      <c r="AE21" s="153"/>
      <c r="AF21" s="153"/>
      <c r="AG21" s="153"/>
      <c r="AH21" s="153"/>
      <c r="AI21" s="154"/>
      <c r="AK21" s="18"/>
      <c r="AL21" s="18"/>
      <c r="AM21" s="18"/>
      <c r="AN21" s="18"/>
      <c r="AO21" s="18"/>
      <c r="AP21" s="18"/>
      <c r="AQ21" s="18"/>
      <c r="AR21" s="18"/>
    </row>
    <row r="22" spans="1:44" ht="12.75">
      <c r="A22" s="44">
        <f t="shared" si="1"/>
        <v>40252</v>
      </c>
      <c r="B22" s="44">
        <f t="shared" si="2"/>
        <v>40258</v>
      </c>
      <c r="C22" s="24">
        <f>+jaarplan!AA24</f>
        <v>0</v>
      </c>
      <c r="D22" s="37" t="str">
        <f>+jaarplan!E24</f>
        <v>swim</v>
      </c>
      <c r="E22" s="15">
        <f>+jaarplan!H24</f>
        <v>224</v>
      </c>
      <c r="F22" s="672">
        <v>26</v>
      </c>
      <c r="G22" s="674"/>
      <c r="H22" s="489">
        <v>26</v>
      </c>
      <c r="I22" s="489"/>
      <c r="J22" s="685">
        <v>26</v>
      </c>
      <c r="K22" s="687"/>
      <c r="L22" s="483">
        <v>26</v>
      </c>
      <c r="M22" s="489"/>
      <c r="N22" s="699"/>
      <c r="O22" s="687"/>
      <c r="P22" s="369">
        <v>120</v>
      </c>
      <c r="Q22" s="369"/>
      <c r="R22" s="685"/>
      <c r="S22" s="687"/>
      <c r="T22" s="64">
        <f t="shared" si="0"/>
        <v>224</v>
      </c>
      <c r="U22" s="311" t="str">
        <f>+jaarplan!X24</f>
        <v>4,0H</v>
      </c>
      <c r="V22">
        <v>224</v>
      </c>
      <c r="Y22" s="142">
        <v>50</v>
      </c>
      <c r="Z22" s="319">
        <f t="shared" si="3"/>
        <v>110</v>
      </c>
      <c r="AA22" s="155"/>
      <c r="AB22" s="156" t="s">
        <v>142</v>
      </c>
      <c r="AC22" s="156"/>
      <c r="AD22" s="156"/>
      <c r="AE22" s="156"/>
      <c r="AF22" s="156"/>
      <c r="AG22" s="156"/>
      <c r="AH22" s="156"/>
      <c r="AI22" s="157"/>
      <c r="AK22" s="18"/>
      <c r="AL22" s="18"/>
      <c r="AM22" s="18"/>
      <c r="AN22" s="18"/>
      <c r="AO22" s="18"/>
      <c r="AP22" s="18"/>
      <c r="AQ22" s="18"/>
      <c r="AR22" s="18"/>
    </row>
    <row r="23" spans="1:44" ht="12.75">
      <c r="A23" s="44">
        <f t="shared" si="1"/>
        <v>40259</v>
      </c>
      <c r="B23" s="44">
        <f t="shared" si="2"/>
        <v>40265</v>
      </c>
      <c r="C23" s="24" t="str">
        <f>+jaarplan!AA25</f>
        <v>test  </v>
      </c>
      <c r="D23" s="3" t="str">
        <f>+jaarplan!E25</f>
        <v>RUST</v>
      </c>
      <c r="E23" s="15">
        <f>+jaarplan!H25</f>
        <v>136</v>
      </c>
      <c r="F23" s="672"/>
      <c r="G23" s="674"/>
      <c r="H23" s="489"/>
      <c r="I23" s="489"/>
      <c r="J23" s="685">
        <v>50</v>
      </c>
      <c r="K23" s="809" t="s">
        <v>395</v>
      </c>
      <c r="L23" s="483">
        <v>26</v>
      </c>
      <c r="M23" s="489"/>
      <c r="N23" s="699"/>
      <c r="O23" s="687"/>
      <c r="P23" s="369">
        <v>60</v>
      </c>
      <c r="Q23" s="369"/>
      <c r="R23" s="685"/>
      <c r="S23" s="687"/>
      <c r="T23" s="64">
        <f t="shared" si="0"/>
        <v>136</v>
      </c>
      <c r="U23" s="311" t="str">
        <f>+jaarplan!X25</f>
        <v>2,0h</v>
      </c>
      <c r="V23">
        <v>136</v>
      </c>
      <c r="Y23" s="146">
        <v>45</v>
      </c>
      <c r="Z23" s="319">
        <f t="shared" si="3"/>
        <v>103.80000000000001</v>
      </c>
      <c r="AK23" s="18"/>
      <c r="AL23" s="18"/>
      <c r="AM23" s="18"/>
      <c r="AN23" s="18"/>
      <c r="AO23" s="18"/>
      <c r="AP23" s="18"/>
      <c r="AQ23" s="18"/>
      <c r="AR23" s="18"/>
    </row>
    <row r="24" spans="1:44" ht="12.75">
      <c r="A24" s="44">
        <f t="shared" si="1"/>
        <v>40266</v>
      </c>
      <c r="B24" s="44">
        <f t="shared" si="2"/>
        <v>40272</v>
      </c>
      <c r="C24" s="24">
        <f>+jaarplan!AA26</f>
        <v>0</v>
      </c>
      <c r="D24" s="3" t="str">
        <f>+jaarplan!E26</f>
        <v>swim</v>
      </c>
      <c r="E24" s="15">
        <f>+jaarplan!H26</f>
        <v>194</v>
      </c>
      <c r="F24" s="672">
        <v>26</v>
      </c>
      <c r="G24" s="674"/>
      <c r="H24" s="489">
        <v>26</v>
      </c>
      <c r="I24" s="489"/>
      <c r="J24" s="685">
        <v>26</v>
      </c>
      <c r="K24" s="687"/>
      <c r="L24" s="483">
        <v>26</v>
      </c>
      <c r="M24" s="489"/>
      <c r="N24" s="699"/>
      <c r="O24" s="687"/>
      <c r="P24" s="369">
        <v>90</v>
      </c>
      <c r="Q24" s="369"/>
      <c r="R24" s="685"/>
      <c r="S24" s="706"/>
      <c r="T24" s="64">
        <f t="shared" si="0"/>
        <v>194</v>
      </c>
      <c r="U24" s="311" t="str">
        <f>+jaarplan!X26</f>
        <v>3,0H</v>
      </c>
      <c r="V24">
        <v>194</v>
      </c>
      <c r="Y24" s="146">
        <v>40</v>
      </c>
      <c r="Z24" s="319">
        <f t="shared" si="3"/>
        <v>97.6</v>
      </c>
      <c r="AK24" s="18"/>
      <c r="AL24" s="18"/>
      <c r="AM24" s="18"/>
      <c r="AN24" s="18"/>
      <c r="AO24" s="18"/>
      <c r="AP24" s="18"/>
      <c r="AQ24" s="18"/>
      <c r="AR24" s="18"/>
    </row>
    <row r="25" spans="1:44" ht="12.75">
      <c r="A25" s="44">
        <f t="shared" si="1"/>
        <v>40273</v>
      </c>
      <c r="B25" s="44">
        <f t="shared" si="2"/>
        <v>40279</v>
      </c>
      <c r="C25" s="24">
        <f>+jaarplan!AA27</f>
        <v>0</v>
      </c>
      <c r="D25" s="3" t="str">
        <f>+jaarplan!E27</f>
        <v>swim-bike</v>
      </c>
      <c r="E25" s="15">
        <f>+jaarplan!H27</f>
        <v>288</v>
      </c>
      <c r="F25" s="672">
        <v>26</v>
      </c>
      <c r="G25" s="674"/>
      <c r="H25" s="489">
        <v>26</v>
      </c>
      <c r="I25" s="489"/>
      <c r="J25" s="685">
        <v>90</v>
      </c>
      <c r="K25" s="687"/>
      <c r="L25" s="483">
        <v>26</v>
      </c>
      <c r="M25" s="489"/>
      <c r="N25" s="699"/>
      <c r="O25" s="687"/>
      <c r="P25" s="369">
        <v>120</v>
      </c>
      <c r="Q25" s="369"/>
      <c r="R25" s="685"/>
      <c r="S25" s="706"/>
      <c r="T25" s="64">
        <f t="shared" si="0"/>
        <v>288</v>
      </c>
      <c r="U25" s="311">
        <f>+jaarplan!X27</f>
        <v>4</v>
      </c>
      <c r="V25">
        <v>288</v>
      </c>
      <c r="Y25" s="146">
        <v>20</v>
      </c>
      <c r="Z25" s="319">
        <f t="shared" si="3"/>
        <v>72.8</v>
      </c>
      <c r="AK25" s="18"/>
      <c r="AL25" s="18"/>
      <c r="AM25" s="18"/>
      <c r="AN25" s="18"/>
      <c r="AO25" s="18"/>
      <c r="AP25" s="18"/>
      <c r="AQ25" s="18"/>
      <c r="AR25" s="18"/>
    </row>
    <row r="26" spans="1:44" ht="13.5" thickBot="1">
      <c r="A26" s="44">
        <f t="shared" si="1"/>
        <v>40280</v>
      </c>
      <c r="B26" s="44">
        <f t="shared" si="2"/>
        <v>40286</v>
      </c>
      <c r="C26" s="24">
        <f>+jaarplan!AA28</f>
        <v>0</v>
      </c>
      <c r="D26" s="3" t="str">
        <f>+jaarplan!E28</f>
        <v>swim-bike</v>
      </c>
      <c r="E26" s="15">
        <f>+jaarplan!H28</f>
        <v>312</v>
      </c>
      <c r="F26" s="672">
        <v>26</v>
      </c>
      <c r="G26" s="674"/>
      <c r="H26" s="489">
        <v>40</v>
      </c>
      <c r="I26" s="489"/>
      <c r="J26" s="685">
        <v>40</v>
      </c>
      <c r="K26" s="687"/>
      <c r="L26" s="483">
        <v>26</v>
      </c>
      <c r="M26" s="489"/>
      <c r="N26" s="699"/>
      <c r="O26" s="687"/>
      <c r="P26" s="369">
        <v>150</v>
      </c>
      <c r="Q26" s="369"/>
      <c r="R26" s="685">
        <v>30</v>
      </c>
      <c r="S26" s="706"/>
      <c r="T26" s="64">
        <f t="shared" si="0"/>
        <v>312</v>
      </c>
      <c r="U26" s="311" t="str">
        <f>+jaarplan!X28</f>
        <v>5,0H</v>
      </c>
      <c r="V26">
        <v>312</v>
      </c>
      <c r="AK26" s="18"/>
      <c r="AL26" s="18"/>
      <c r="AM26" s="18"/>
      <c r="AN26" s="18"/>
      <c r="AO26" s="18"/>
      <c r="AP26" s="18"/>
      <c r="AQ26" s="18"/>
      <c r="AR26" s="18"/>
    </row>
    <row r="27" spans="1:44" ht="12.75">
      <c r="A27" s="44">
        <f t="shared" si="1"/>
        <v>40287</v>
      </c>
      <c r="B27" s="44">
        <f t="shared" si="2"/>
        <v>40293</v>
      </c>
      <c r="C27" s="24">
        <f>+jaarplan!AA29</f>
        <v>0</v>
      </c>
      <c r="D27" s="3" t="str">
        <f>+jaarplan!E29</f>
        <v>RUST</v>
      </c>
      <c r="E27" s="15">
        <f>+jaarplan!H29</f>
        <v>264</v>
      </c>
      <c r="F27" s="672">
        <v>26</v>
      </c>
      <c r="G27" s="674"/>
      <c r="H27" s="489">
        <v>26</v>
      </c>
      <c r="I27" s="489"/>
      <c r="J27" s="685">
        <v>60</v>
      </c>
      <c r="K27" s="687"/>
      <c r="L27" s="483">
        <v>26</v>
      </c>
      <c r="M27" s="489"/>
      <c r="N27" s="699">
        <v>26</v>
      </c>
      <c r="O27" s="687"/>
      <c r="P27" s="369"/>
      <c r="Q27" s="369"/>
      <c r="R27" s="685">
        <v>100</v>
      </c>
      <c r="S27" s="706"/>
      <c r="T27" s="64">
        <f t="shared" si="0"/>
        <v>264</v>
      </c>
      <c r="U27" s="311">
        <f>+jaarplan!X29</f>
        <v>3</v>
      </c>
      <c r="V27">
        <v>264</v>
      </c>
      <c r="W27" s="158" t="s">
        <v>143</v>
      </c>
      <c r="X27" s="159"/>
      <c r="Y27" s="159"/>
      <c r="Z27" s="160"/>
      <c r="AB27" s="161" t="s">
        <v>144</v>
      </c>
      <c r="AC27" s="162"/>
      <c r="AD27" s="162"/>
      <c r="AE27" s="162"/>
      <c r="AF27" s="162"/>
      <c r="AG27" s="162"/>
      <c r="AH27" s="162"/>
      <c r="AI27" s="162"/>
      <c r="AJ27" s="163"/>
      <c r="AK27" s="18"/>
      <c r="AL27" s="18"/>
      <c r="AM27" s="18"/>
      <c r="AN27" s="18"/>
      <c r="AO27" s="18"/>
      <c r="AP27" s="18"/>
      <c r="AQ27" s="18"/>
      <c r="AR27" s="18"/>
    </row>
    <row r="28" spans="1:44" ht="12.75">
      <c r="A28" s="301">
        <f t="shared" si="1"/>
        <v>40294</v>
      </c>
      <c r="B28" s="301">
        <f t="shared" si="2"/>
        <v>40300</v>
      </c>
      <c r="C28" s="28" t="str">
        <f>+jaarplan!AA30</f>
        <v>stage nice</v>
      </c>
      <c r="D28" s="37" t="str">
        <f>+jaarplan!E30</f>
        <v>stage max</v>
      </c>
      <c r="E28" s="12">
        <f>+jaarplan!H30</f>
        <v>630</v>
      </c>
      <c r="F28" s="679">
        <v>90</v>
      </c>
      <c r="G28" s="680"/>
      <c r="H28" s="609">
        <v>90</v>
      </c>
      <c r="I28" s="609"/>
      <c r="J28" s="688">
        <v>120</v>
      </c>
      <c r="K28" s="692"/>
      <c r="L28" s="610">
        <v>100</v>
      </c>
      <c r="M28" s="609"/>
      <c r="N28" s="702">
        <v>150</v>
      </c>
      <c r="O28" s="692"/>
      <c r="P28" s="608"/>
      <c r="Q28" s="608"/>
      <c r="R28" s="688">
        <v>90</v>
      </c>
      <c r="S28" s="707"/>
      <c r="T28" s="64">
        <f t="shared" si="0"/>
        <v>640</v>
      </c>
      <c r="U28" s="40">
        <f>+jaarplan!X30</f>
        <v>7</v>
      </c>
      <c r="V28">
        <v>0</v>
      </c>
      <c r="W28" s="164" t="s">
        <v>145</v>
      </c>
      <c r="X28" s="3"/>
      <c r="Y28" s="3"/>
      <c r="Z28" s="165"/>
      <c r="AB28" s="166" t="s">
        <v>146</v>
      </c>
      <c r="AC28" s="167"/>
      <c r="AD28" s="167"/>
      <c r="AE28" s="167"/>
      <c r="AF28" s="167"/>
      <c r="AG28" s="167"/>
      <c r="AH28" s="167"/>
      <c r="AI28" s="167"/>
      <c r="AJ28" s="168"/>
      <c r="AK28" s="18"/>
      <c r="AL28" s="18"/>
      <c r="AM28" s="18"/>
      <c r="AN28" s="18"/>
      <c r="AO28" s="18"/>
      <c r="AP28" s="18"/>
      <c r="AQ28" s="18"/>
      <c r="AR28" s="18"/>
    </row>
    <row r="29" spans="1:44" ht="12.75">
      <c r="A29" s="44">
        <f t="shared" si="1"/>
        <v>40301</v>
      </c>
      <c r="B29" s="44">
        <f t="shared" si="2"/>
        <v>40307</v>
      </c>
      <c r="C29" s="24" t="str">
        <f>+jaarplan!AA31</f>
        <v>clubkampioenschap??</v>
      </c>
      <c r="D29" s="3" t="str">
        <f>+jaarplan!E31</f>
        <v>rust - speed</v>
      </c>
      <c r="E29" s="15">
        <f>+jaarplan!H31</f>
        <v>276</v>
      </c>
      <c r="F29" s="681"/>
      <c r="G29" s="682"/>
      <c r="H29" s="601">
        <v>26</v>
      </c>
      <c r="I29" s="601"/>
      <c r="J29" s="690">
        <v>90</v>
      </c>
      <c r="K29" s="693"/>
      <c r="L29" s="612">
        <v>26</v>
      </c>
      <c r="M29" s="601"/>
      <c r="N29" s="703"/>
      <c r="O29" s="693"/>
      <c r="P29" s="611">
        <v>90</v>
      </c>
      <c r="Q29" s="611"/>
      <c r="R29" s="690">
        <v>40</v>
      </c>
      <c r="S29" s="708" t="s">
        <v>28</v>
      </c>
      <c r="T29" s="64">
        <f t="shared" si="0"/>
        <v>272</v>
      </c>
      <c r="U29" s="311">
        <f>+jaarplan!X31</f>
        <v>4</v>
      </c>
      <c r="V29">
        <v>272</v>
      </c>
      <c r="W29" s="164" t="s">
        <v>147</v>
      </c>
      <c r="X29" s="3"/>
      <c r="Y29" s="3"/>
      <c r="Z29" s="165"/>
      <c r="AB29" s="169" t="s">
        <v>148</v>
      </c>
      <c r="AC29" s="170"/>
      <c r="AD29" s="170"/>
      <c r="AE29" s="170"/>
      <c r="AF29" s="170"/>
      <c r="AG29" s="170"/>
      <c r="AH29" s="170"/>
      <c r="AI29" s="170"/>
      <c r="AJ29" s="171"/>
      <c r="AK29" s="18"/>
      <c r="AL29" s="18"/>
      <c r="AM29" s="18"/>
      <c r="AN29" s="18"/>
      <c r="AO29" s="18"/>
      <c r="AP29" s="18"/>
      <c r="AQ29" s="18"/>
      <c r="AR29" s="18"/>
    </row>
    <row r="30" spans="1:44" ht="12.75">
      <c r="A30" s="44">
        <f t="shared" si="1"/>
        <v>40308</v>
      </c>
      <c r="B30" s="44">
        <f t="shared" si="2"/>
        <v>40314</v>
      </c>
      <c r="C30" s="24">
        <f>+jaarplan!AA32</f>
        <v>0</v>
      </c>
      <c r="D30" s="3" t="str">
        <f>+jaarplan!E32</f>
        <v>volume</v>
      </c>
      <c r="E30" s="15">
        <f>+jaarplan!H32</f>
        <v>526</v>
      </c>
      <c r="F30" s="681">
        <v>26</v>
      </c>
      <c r="G30" s="682"/>
      <c r="H30" s="601">
        <v>26</v>
      </c>
      <c r="I30" s="601"/>
      <c r="J30" s="690">
        <v>60</v>
      </c>
      <c r="K30" s="693"/>
      <c r="L30" s="612">
        <v>60</v>
      </c>
      <c r="M30" s="601"/>
      <c r="N30" s="703">
        <v>150</v>
      </c>
      <c r="O30" s="693"/>
      <c r="P30" s="611">
        <v>140</v>
      </c>
      <c r="Q30" s="611"/>
      <c r="R30" s="690">
        <v>60</v>
      </c>
      <c r="S30" s="708"/>
      <c r="T30" s="64">
        <f t="shared" si="0"/>
        <v>522</v>
      </c>
      <c r="U30" s="311" t="str">
        <f>+jaarplan!X32</f>
        <v>3</v>
      </c>
      <c r="V30">
        <v>522</v>
      </c>
      <c r="W30" s="164" t="s">
        <v>149</v>
      </c>
      <c r="X30" s="3"/>
      <c r="Y30" s="3"/>
      <c r="Z30" s="165"/>
      <c r="AB30" s="172" t="s">
        <v>150</v>
      </c>
      <c r="AC30" s="173"/>
      <c r="AD30" s="173"/>
      <c r="AE30" s="173"/>
      <c r="AF30" s="173"/>
      <c r="AG30" s="173"/>
      <c r="AH30" s="173"/>
      <c r="AI30" s="173"/>
      <c r="AJ30" s="174"/>
      <c r="AK30" s="18"/>
      <c r="AL30" s="18"/>
      <c r="AM30" s="18"/>
      <c r="AN30" s="18"/>
      <c r="AO30" s="18"/>
      <c r="AP30" s="18"/>
      <c r="AQ30" s="18"/>
      <c r="AR30" s="18"/>
    </row>
    <row r="31" spans="1:44" ht="13.5" thickBot="1">
      <c r="A31" s="44">
        <f t="shared" si="1"/>
        <v>40315</v>
      </c>
      <c r="B31" s="44">
        <f t="shared" si="2"/>
        <v>40321</v>
      </c>
      <c r="C31" s="24">
        <f>+jaarplan!AA33</f>
        <v>0</v>
      </c>
      <c r="D31" s="3" t="str">
        <f>+jaarplan!E33</f>
        <v>rust - speed</v>
      </c>
      <c r="E31" s="15">
        <f>+jaarplan!H33</f>
        <v>249</v>
      </c>
      <c r="F31" s="681"/>
      <c r="G31" s="682"/>
      <c r="H31" s="601">
        <v>26</v>
      </c>
      <c r="I31" s="601"/>
      <c r="J31" s="690">
        <v>60</v>
      </c>
      <c r="K31" s="693"/>
      <c r="L31" s="612">
        <v>26</v>
      </c>
      <c r="M31" s="601"/>
      <c r="N31" s="703">
        <v>26</v>
      </c>
      <c r="O31" s="693"/>
      <c r="P31" s="611">
        <v>120</v>
      </c>
      <c r="Q31" s="611"/>
      <c r="R31" s="690"/>
      <c r="S31" s="708"/>
      <c r="T31" s="64">
        <f t="shared" si="0"/>
        <v>258</v>
      </c>
      <c r="U31" s="311">
        <f>+jaarplan!X33</f>
        <v>6</v>
      </c>
      <c r="V31">
        <v>258</v>
      </c>
      <c r="W31" s="164"/>
      <c r="X31" s="3"/>
      <c r="Y31" s="3"/>
      <c r="Z31" s="165"/>
      <c r="AB31" s="175" t="s">
        <v>151</v>
      </c>
      <c r="AC31" s="173"/>
      <c r="AD31" s="173"/>
      <c r="AE31" s="173"/>
      <c r="AF31" s="173"/>
      <c r="AG31" s="173"/>
      <c r="AH31" s="173"/>
      <c r="AI31" s="173"/>
      <c r="AJ31" s="174"/>
      <c r="AK31" s="18"/>
      <c r="AL31" s="18"/>
      <c r="AM31" s="18"/>
      <c r="AN31" s="18"/>
      <c r="AO31" s="18"/>
      <c r="AP31" s="18"/>
      <c r="AQ31" s="18"/>
      <c r="AR31" s="18"/>
    </row>
    <row r="32" spans="1:44" ht="12.75">
      <c r="A32" s="44">
        <f t="shared" si="1"/>
        <v>40322</v>
      </c>
      <c r="B32" s="44">
        <f t="shared" si="2"/>
        <v>40328</v>
      </c>
      <c r="C32" s="24" t="str">
        <f>+jaarplan!AA34</f>
        <v>1/2 leuven</v>
      </c>
      <c r="D32" s="3" t="str">
        <f>+jaarplan!E34</f>
        <v>speed</v>
      </c>
      <c r="E32" s="15">
        <f>+jaarplan!H34</f>
        <v>286</v>
      </c>
      <c r="F32" s="681">
        <v>120</v>
      </c>
      <c r="G32" s="682"/>
      <c r="H32" s="601">
        <v>26</v>
      </c>
      <c r="I32" s="601"/>
      <c r="J32" s="690">
        <v>120</v>
      </c>
      <c r="K32" s="693"/>
      <c r="L32" s="612">
        <v>26</v>
      </c>
      <c r="M32" s="601"/>
      <c r="N32" s="703"/>
      <c r="O32" s="693"/>
      <c r="P32" s="611"/>
      <c r="Q32" s="611"/>
      <c r="R32" s="690">
        <v>90</v>
      </c>
      <c r="S32" s="708" t="s">
        <v>28</v>
      </c>
      <c r="T32" s="64">
        <f t="shared" si="0"/>
        <v>382</v>
      </c>
      <c r="U32" s="311">
        <f>+jaarplan!X34</f>
        <v>5</v>
      </c>
      <c r="V32">
        <v>382</v>
      </c>
      <c r="W32" s="176"/>
      <c r="X32" s="3"/>
      <c r="Y32" s="3"/>
      <c r="Z32" s="165"/>
      <c r="AB32" s="177" t="s">
        <v>152</v>
      </c>
      <c r="AC32" s="178"/>
      <c r="AD32" s="178"/>
      <c r="AE32" s="178"/>
      <c r="AF32" s="178"/>
      <c r="AG32" s="178"/>
      <c r="AH32" s="178"/>
      <c r="AI32" s="178"/>
      <c r="AJ32" s="179"/>
      <c r="AK32" s="18"/>
      <c r="AL32" s="18"/>
      <c r="AM32" s="18"/>
      <c r="AN32" s="18"/>
      <c r="AO32" s="18"/>
      <c r="AP32" s="18"/>
      <c r="AQ32" s="18"/>
      <c r="AR32" s="18"/>
    </row>
    <row r="33" spans="1:44" ht="13.5" thickBot="1">
      <c r="A33" s="44">
        <f t="shared" si="1"/>
        <v>40329</v>
      </c>
      <c r="B33" s="44">
        <f t="shared" si="2"/>
        <v>40335</v>
      </c>
      <c r="C33" s="24" t="str">
        <f>+jaarplan!AA35</f>
        <v>70-30 rapperswil</v>
      </c>
      <c r="D33" s="3" t="str">
        <f>+jaarplan!E35</f>
        <v>taper</v>
      </c>
      <c r="E33" s="15">
        <f>+jaarplan!H35</f>
        <v>330</v>
      </c>
      <c r="F33" s="681">
        <v>30</v>
      </c>
      <c r="G33" s="682"/>
      <c r="H33" s="601"/>
      <c r="I33" s="601"/>
      <c r="J33" s="690">
        <v>80</v>
      </c>
      <c r="K33" s="693"/>
      <c r="L33" s="612"/>
      <c r="M33" s="601"/>
      <c r="N33" s="703">
        <v>50</v>
      </c>
      <c r="O33" s="693"/>
      <c r="P33" s="611">
        <v>50</v>
      </c>
      <c r="Q33" s="611"/>
      <c r="R33" s="690">
        <v>90</v>
      </c>
      <c r="S33" s="708" t="s">
        <v>28</v>
      </c>
      <c r="T33" s="64">
        <f t="shared" si="0"/>
        <v>300</v>
      </c>
      <c r="U33" s="311">
        <f>+jaarplan!X35</f>
        <v>2</v>
      </c>
      <c r="V33">
        <v>300</v>
      </c>
      <c r="W33" s="180"/>
      <c r="X33" s="181"/>
      <c r="Y33" s="181"/>
      <c r="Z33" s="182"/>
      <c r="AB33" s="183" t="s">
        <v>153</v>
      </c>
      <c r="AC33" s="184"/>
      <c r="AD33" s="184"/>
      <c r="AE33" s="184"/>
      <c r="AF33" s="184"/>
      <c r="AG33" s="184"/>
      <c r="AH33" s="184"/>
      <c r="AI33" s="184"/>
      <c r="AJ33" s="185"/>
      <c r="AK33" s="18"/>
      <c r="AL33" s="18"/>
      <c r="AM33" s="18"/>
      <c r="AN33" s="18"/>
      <c r="AO33" s="18"/>
      <c r="AP33" s="18"/>
      <c r="AQ33" s="18"/>
      <c r="AR33" s="18"/>
    </row>
    <row r="34" spans="1:44" ht="12.75">
      <c r="A34" s="44">
        <f t="shared" si="1"/>
        <v>40336</v>
      </c>
      <c r="B34" s="44">
        <f t="shared" si="2"/>
        <v>40342</v>
      </c>
      <c r="C34" s="24">
        <f>+jaarplan!AA36</f>
        <v>0</v>
      </c>
      <c r="D34" s="3" t="str">
        <f>+jaarplan!E36</f>
        <v>rust-speed</v>
      </c>
      <c r="E34" s="15">
        <f>+jaarplan!H36</f>
        <v>240</v>
      </c>
      <c r="F34" s="681">
        <v>30</v>
      </c>
      <c r="G34" s="682"/>
      <c r="H34" s="601"/>
      <c r="I34" s="601"/>
      <c r="J34" s="690">
        <v>60</v>
      </c>
      <c r="K34" s="693"/>
      <c r="L34" s="612"/>
      <c r="M34" s="601"/>
      <c r="N34" s="703"/>
      <c r="O34" s="693"/>
      <c r="P34" s="611">
        <v>120</v>
      </c>
      <c r="Q34" s="611"/>
      <c r="R34" s="690"/>
      <c r="S34" s="708"/>
      <c r="T34" s="64">
        <f t="shared" si="0"/>
        <v>210</v>
      </c>
      <c r="U34" s="311">
        <f>+jaarplan!X36</f>
        <v>4</v>
      </c>
      <c r="V34">
        <v>210</v>
      </c>
      <c r="W34" s="3"/>
      <c r="X34" s="3"/>
      <c r="Y34" s="3"/>
      <c r="Z34" s="3"/>
      <c r="AB34" s="183" t="s">
        <v>154</v>
      </c>
      <c r="AC34" s="184"/>
      <c r="AD34" s="184"/>
      <c r="AE34" s="184"/>
      <c r="AF34" s="184"/>
      <c r="AG34" s="184"/>
      <c r="AH34" s="184"/>
      <c r="AI34" s="184"/>
      <c r="AJ34" s="185"/>
      <c r="AK34" s="18"/>
      <c r="AL34" s="18"/>
      <c r="AM34" s="18"/>
      <c r="AN34" s="18"/>
      <c r="AO34" s="18"/>
      <c r="AP34" s="18"/>
      <c r="AQ34" s="18"/>
      <c r="AR34" s="18"/>
    </row>
    <row r="35" spans="1:44" ht="13.5" thickBot="1">
      <c r="A35" s="44">
        <f t="shared" si="1"/>
        <v>40343</v>
      </c>
      <c r="B35" s="44">
        <f t="shared" si="2"/>
        <v>40349</v>
      </c>
      <c r="C35" s="24" t="str">
        <f>+jaarplan!AA37</f>
        <v>3/4 STEIN</v>
      </c>
      <c r="D35" s="3" t="str">
        <f>+jaarplan!E37</f>
        <v>taper</v>
      </c>
      <c r="E35" s="15">
        <f>+jaarplan!H37</f>
        <v>296</v>
      </c>
      <c r="F35" s="681">
        <v>26</v>
      </c>
      <c r="G35" s="682"/>
      <c r="H35" s="601">
        <v>26</v>
      </c>
      <c r="I35" s="601"/>
      <c r="J35" s="690">
        <v>90</v>
      </c>
      <c r="K35" s="693"/>
      <c r="L35" s="612"/>
      <c r="M35" s="601"/>
      <c r="N35" s="703">
        <v>26</v>
      </c>
      <c r="O35" s="693"/>
      <c r="P35" s="611">
        <v>30</v>
      </c>
      <c r="Q35" s="611"/>
      <c r="R35" s="690">
        <v>110</v>
      </c>
      <c r="S35" s="708" t="s">
        <v>28</v>
      </c>
      <c r="T35" s="64">
        <f t="shared" si="0"/>
        <v>308</v>
      </c>
      <c r="U35" s="311">
        <f>+jaarplan!X37</f>
        <v>3</v>
      </c>
      <c r="V35">
        <v>308</v>
      </c>
      <c r="W35" s="3"/>
      <c r="X35" s="3"/>
      <c r="Y35" s="3"/>
      <c r="Z35" s="3"/>
      <c r="AB35" s="186" t="s">
        <v>155</v>
      </c>
      <c r="AC35" s="187"/>
      <c r="AD35" s="187"/>
      <c r="AE35" s="187"/>
      <c r="AF35" s="187"/>
      <c r="AG35" s="187"/>
      <c r="AH35" s="187"/>
      <c r="AI35" s="187"/>
      <c r="AJ35" s="188"/>
      <c r="AK35" s="18"/>
      <c r="AL35" s="18"/>
      <c r="AM35" s="18"/>
      <c r="AN35" s="18"/>
      <c r="AO35" s="18"/>
      <c r="AP35" s="18"/>
      <c r="AQ35" s="18"/>
      <c r="AR35" s="18"/>
    </row>
    <row r="36" spans="1:44" ht="12.75">
      <c r="A36" s="301">
        <f t="shared" si="1"/>
        <v>40350</v>
      </c>
      <c r="B36" s="301">
        <f t="shared" si="2"/>
        <v>40356</v>
      </c>
      <c r="C36" s="28" t="str">
        <f>+jaarplan!AA38</f>
        <v>test</v>
      </c>
      <c r="D36" s="37" t="str">
        <f>+jaarplan!E38</f>
        <v>rust</v>
      </c>
      <c r="E36" s="12">
        <f>+jaarplan!H38</f>
        <v>238</v>
      </c>
      <c r="F36" s="679">
        <v>26</v>
      </c>
      <c r="G36" s="680"/>
      <c r="H36" s="609">
        <v>26</v>
      </c>
      <c r="I36" s="609"/>
      <c r="J36" s="688">
        <v>70</v>
      </c>
      <c r="K36" s="692"/>
      <c r="L36" s="610">
        <v>26</v>
      </c>
      <c r="M36" s="609"/>
      <c r="N36" s="702">
        <v>26</v>
      </c>
      <c r="O36" s="692"/>
      <c r="P36" s="608">
        <v>90</v>
      </c>
      <c r="Q36" s="608"/>
      <c r="R36" s="688"/>
      <c r="S36" s="707"/>
      <c r="T36" s="64">
        <f t="shared" si="0"/>
        <v>264</v>
      </c>
      <c r="U36" s="40">
        <f>+jaarplan!X38</f>
        <v>3</v>
      </c>
      <c r="V36">
        <v>264</v>
      </c>
      <c r="W36" s="158" t="s">
        <v>156</v>
      </c>
      <c r="X36" s="159"/>
      <c r="Y36" s="159"/>
      <c r="Z36" s="160"/>
      <c r="AB36" s="183" t="s">
        <v>157</v>
      </c>
      <c r="AC36" s="184"/>
      <c r="AD36" s="184"/>
      <c r="AE36" s="184"/>
      <c r="AF36" s="184"/>
      <c r="AG36" s="184"/>
      <c r="AH36" s="184"/>
      <c r="AI36" s="184"/>
      <c r="AJ36" s="185"/>
      <c r="AK36" s="18"/>
      <c r="AL36" s="18"/>
      <c r="AM36" s="18"/>
      <c r="AN36" s="18"/>
      <c r="AO36" s="18"/>
      <c r="AP36" s="18"/>
      <c r="AQ36" s="18"/>
      <c r="AR36" s="18"/>
    </row>
    <row r="37" spans="1:44" ht="12.75">
      <c r="A37" s="44">
        <f t="shared" si="1"/>
        <v>40357</v>
      </c>
      <c r="B37" s="44">
        <f t="shared" si="2"/>
        <v>40363</v>
      </c>
      <c r="C37" s="24">
        <f>+jaarplan!AA39</f>
        <v>0</v>
      </c>
      <c r="D37" s="3" t="str">
        <f>+jaarplan!E39</f>
        <v>volume</v>
      </c>
      <c r="E37" s="15">
        <f>+jaarplan!H39</f>
        <v>434</v>
      </c>
      <c r="F37" s="681">
        <v>26</v>
      </c>
      <c r="G37" s="682"/>
      <c r="H37" s="601">
        <v>26</v>
      </c>
      <c r="I37" s="601"/>
      <c r="J37" s="690">
        <v>120</v>
      </c>
      <c r="K37" s="693"/>
      <c r="L37" s="612">
        <v>80</v>
      </c>
      <c r="M37" s="601"/>
      <c r="N37" s="703"/>
      <c r="O37" s="693"/>
      <c r="P37" s="611">
        <v>180</v>
      </c>
      <c r="Q37" s="611"/>
      <c r="R37" s="690"/>
      <c r="S37" s="708"/>
      <c r="T37" s="64">
        <f t="shared" si="0"/>
        <v>432</v>
      </c>
      <c r="U37" s="311">
        <f>+jaarplan!X39</f>
        <v>5</v>
      </c>
      <c r="V37">
        <v>432</v>
      </c>
      <c r="W37" s="164" t="s">
        <v>158</v>
      </c>
      <c r="X37" s="3"/>
      <c r="Y37" s="3"/>
      <c r="Z37" s="165"/>
      <c r="AB37" s="183" t="s">
        <v>159</v>
      </c>
      <c r="AC37" s="184"/>
      <c r="AD37" s="184"/>
      <c r="AE37" s="184"/>
      <c r="AF37" s="184"/>
      <c r="AG37" s="184"/>
      <c r="AH37" s="184"/>
      <c r="AI37" s="184"/>
      <c r="AJ37" s="185"/>
      <c r="AK37" s="18"/>
      <c r="AL37" s="18"/>
      <c r="AM37" s="18"/>
      <c r="AN37" s="18"/>
      <c r="AO37" s="18"/>
      <c r="AP37" s="18"/>
      <c r="AQ37" s="18"/>
      <c r="AR37" s="18"/>
    </row>
    <row r="38" spans="1:44" ht="12.75">
      <c r="A38" s="44">
        <f t="shared" si="1"/>
        <v>40364</v>
      </c>
      <c r="B38" s="44">
        <f t="shared" si="2"/>
        <v>40370</v>
      </c>
      <c r="C38" s="24">
        <f>+jaarplan!AA40</f>
        <v>0</v>
      </c>
      <c r="D38" s="3" t="str">
        <f>+jaarplan!E40</f>
        <v>volume</v>
      </c>
      <c r="E38" s="15">
        <f>+jaarplan!H40</f>
        <v>434</v>
      </c>
      <c r="F38" s="681">
        <v>26</v>
      </c>
      <c r="G38" s="682"/>
      <c r="H38" s="601">
        <v>26</v>
      </c>
      <c r="I38" s="601"/>
      <c r="J38" s="690">
        <v>120</v>
      </c>
      <c r="K38" s="693"/>
      <c r="L38" s="612">
        <v>80</v>
      </c>
      <c r="M38" s="601"/>
      <c r="N38" s="703"/>
      <c r="O38" s="693"/>
      <c r="P38" s="611">
        <v>180</v>
      </c>
      <c r="Q38" s="611"/>
      <c r="R38" s="690"/>
      <c r="S38" s="708"/>
      <c r="T38" s="64">
        <f t="shared" si="0"/>
        <v>432</v>
      </c>
      <c r="U38" s="311">
        <f>+jaarplan!X40</f>
        <v>7</v>
      </c>
      <c r="V38">
        <v>432</v>
      </c>
      <c r="W38" s="164" t="s">
        <v>160</v>
      </c>
      <c r="X38" s="3"/>
      <c r="Y38" s="3"/>
      <c r="Z38" s="165"/>
      <c r="AB38" s="183" t="s">
        <v>161</v>
      </c>
      <c r="AC38" s="184"/>
      <c r="AD38" s="184"/>
      <c r="AE38" s="184"/>
      <c r="AF38" s="184"/>
      <c r="AG38" s="184"/>
      <c r="AH38" s="184"/>
      <c r="AI38" s="184"/>
      <c r="AJ38" s="185"/>
      <c r="AK38" s="18"/>
      <c r="AL38" s="18"/>
      <c r="AM38" s="18"/>
      <c r="AN38" s="18"/>
      <c r="AO38" s="18"/>
      <c r="AP38" s="18"/>
      <c r="AQ38" s="18"/>
      <c r="AR38" s="18"/>
    </row>
    <row r="39" spans="1:36" ht="12.75">
      <c r="A39" s="44">
        <f t="shared" si="1"/>
        <v>40371</v>
      </c>
      <c r="B39" s="44">
        <f t="shared" si="2"/>
        <v>40377</v>
      </c>
      <c r="C39" s="24">
        <f>+jaarplan!AA41</f>
        <v>0</v>
      </c>
      <c r="D39" s="3" t="str">
        <f>+jaarplan!E41</f>
        <v>im speed</v>
      </c>
      <c r="E39" s="15">
        <f>+jaarplan!H41</f>
        <v>362</v>
      </c>
      <c r="F39" s="681">
        <v>26</v>
      </c>
      <c r="G39" s="682"/>
      <c r="H39" s="601">
        <v>40</v>
      </c>
      <c r="I39" s="601"/>
      <c r="J39" s="690">
        <v>90</v>
      </c>
      <c r="K39" s="693"/>
      <c r="L39" s="612">
        <v>30</v>
      </c>
      <c r="M39" s="601"/>
      <c r="N39" s="703">
        <v>40</v>
      </c>
      <c r="O39" s="693"/>
      <c r="P39" s="611">
        <v>120</v>
      </c>
      <c r="Q39" s="611"/>
      <c r="R39" s="690"/>
      <c r="S39" s="693"/>
      <c r="T39" s="64">
        <f>+F39+J39+L39+P39+H39+N39+R39</f>
        <v>346</v>
      </c>
      <c r="U39" s="311">
        <f>+jaarplan!X41</f>
        <v>3.5</v>
      </c>
      <c r="V39">
        <v>346</v>
      </c>
      <c r="W39" s="164" t="s">
        <v>147</v>
      </c>
      <c r="X39" s="3"/>
      <c r="Y39" s="3"/>
      <c r="Z39" s="165"/>
      <c r="AB39" s="183" t="s">
        <v>162</v>
      </c>
      <c r="AC39" s="184"/>
      <c r="AD39" s="184"/>
      <c r="AE39" s="184"/>
      <c r="AF39" s="184"/>
      <c r="AG39" s="184"/>
      <c r="AH39" s="184"/>
      <c r="AI39" s="184"/>
      <c r="AJ39" s="185"/>
    </row>
    <row r="40" spans="1:36" ht="13.5" thickBot="1">
      <c r="A40" s="44">
        <f t="shared" si="1"/>
        <v>40378</v>
      </c>
      <c r="B40" s="44">
        <f t="shared" si="2"/>
        <v>40384</v>
      </c>
      <c r="C40" s="24" t="str">
        <f>+jaarplan!AA42</f>
        <v>IM ZURICH</v>
      </c>
      <c r="D40" s="3" t="str">
        <f>+jaarplan!E42</f>
        <v>taper</v>
      </c>
      <c r="E40" s="15">
        <f>+jaarplan!H42</f>
        <v>310</v>
      </c>
      <c r="F40" s="681"/>
      <c r="G40" s="682"/>
      <c r="H40" s="601"/>
      <c r="I40" s="601"/>
      <c r="J40" s="690"/>
      <c r="K40" s="693"/>
      <c r="L40" s="612">
        <v>40</v>
      </c>
      <c r="M40" s="601"/>
      <c r="N40" s="703">
        <v>60</v>
      </c>
      <c r="O40" s="693"/>
      <c r="P40" s="611"/>
      <c r="Q40" s="611"/>
      <c r="R40" s="690">
        <v>180</v>
      </c>
      <c r="S40" s="693" t="s">
        <v>28</v>
      </c>
      <c r="T40" s="64">
        <f>+F40+J40+L40+P40+H40+N40+R40</f>
        <v>280</v>
      </c>
      <c r="U40" s="311">
        <f>+jaarplan!X42</f>
        <v>2</v>
      </c>
      <c r="V40">
        <v>280</v>
      </c>
      <c r="W40" s="164" t="s">
        <v>163</v>
      </c>
      <c r="X40" s="3"/>
      <c r="Y40" s="3"/>
      <c r="Z40" s="165"/>
      <c r="AB40" s="186" t="s">
        <v>164</v>
      </c>
      <c r="AC40" s="187"/>
      <c r="AD40" s="187"/>
      <c r="AE40" s="187"/>
      <c r="AF40" s="187"/>
      <c r="AG40" s="187"/>
      <c r="AH40" s="187"/>
      <c r="AI40" s="187"/>
      <c r="AJ40" s="188"/>
    </row>
    <row r="41" spans="1:36" ht="13.5" thickBot="1">
      <c r="A41" s="301">
        <f t="shared" si="1"/>
        <v>40385</v>
      </c>
      <c r="B41" s="301">
        <f t="shared" si="2"/>
        <v>40391</v>
      </c>
      <c r="C41" s="28">
        <f>+jaarplan!AA43</f>
        <v>0</v>
      </c>
      <c r="D41" s="37">
        <f>+jaarplan!E43</f>
        <v>0</v>
      </c>
      <c r="E41" s="12">
        <f>+jaarplan!H43</f>
        <v>0</v>
      </c>
      <c r="F41" s="675"/>
      <c r="G41" s="683"/>
      <c r="H41" s="623"/>
      <c r="I41" s="623"/>
      <c r="J41" s="694"/>
      <c r="K41" s="695"/>
      <c r="L41" s="374"/>
      <c r="M41" s="623"/>
      <c r="N41" s="704"/>
      <c r="O41" s="695"/>
      <c r="P41" s="374"/>
      <c r="Q41" s="374"/>
      <c r="R41" s="694"/>
      <c r="S41" s="695"/>
      <c r="T41" s="64">
        <f aca="true" t="shared" si="4" ref="T41:T53">+F41+J41+L41+P41+H41+N41+R41</f>
        <v>0</v>
      </c>
      <c r="U41" s="40">
        <f>+jaarplan!X43</f>
        <v>0</v>
      </c>
      <c r="W41" s="180"/>
      <c r="X41" s="181"/>
      <c r="Y41" s="181"/>
      <c r="Z41" s="182"/>
      <c r="AB41" s="189" t="s">
        <v>165</v>
      </c>
      <c r="AC41" s="190"/>
      <c r="AD41" s="190"/>
      <c r="AE41" s="190"/>
      <c r="AF41" s="190"/>
      <c r="AG41" s="190"/>
      <c r="AH41" s="190"/>
      <c r="AI41" s="190"/>
      <c r="AJ41" s="191"/>
    </row>
    <row r="42" spans="1:36" ht="12.75">
      <c r="A42" s="44">
        <f t="shared" si="1"/>
        <v>40392</v>
      </c>
      <c r="B42" s="44">
        <f t="shared" si="2"/>
        <v>40398</v>
      </c>
      <c r="C42" s="24">
        <f>+jaarplan!AA44</f>
        <v>0</v>
      </c>
      <c r="D42" s="3">
        <f>+jaarplan!E45</f>
        <v>0</v>
      </c>
      <c r="E42" s="15">
        <f>+jaarplan!H44</f>
        <v>0</v>
      </c>
      <c r="F42" s="672"/>
      <c r="G42" s="674"/>
      <c r="H42" s="489"/>
      <c r="I42" s="489"/>
      <c r="J42" s="685"/>
      <c r="K42" s="687"/>
      <c r="L42" s="483"/>
      <c r="M42" s="489"/>
      <c r="N42" s="699"/>
      <c r="O42" s="687"/>
      <c r="P42" s="369"/>
      <c r="Q42" s="369"/>
      <c r="R42" s="685"/>
      <c r="S42" s="687"/>
      <c r="T42" s="64">
        <f t="shared" si="4"/>
        <v>0</v>
      </c>
      <c r="U42" s="311">
        <f>+jaarplan!X44</f>
        <v>0</v>
      </c>
      <c r="W42" s="164"/>
      <c r="X42" s="3"/>
      <c r="Y42" s="3"/>
      <c r="AB42" s="175" t="s">
        <v>166</v>
      </c>
      <c r="AC42" s="173"/>
      <c r="AD42" s="173"/>
      <c r="AE42" s="173"/>
      <c r="AF42" s="173"/>
      <c r="AG42" s="173"/>
      <c r="AH42" s="173"/>
      <c r="AI42" s="173"/>
      <c r="AJ42" s="174"/>
    </row>
    <row r="43" spans="1:36" ht="13.5" thickBot="1">
      <c r="A43" s="44">
        <f t="shared" si="1"/>
        <v>40399</v>
      </c>
      <c r="B43" s="44">
        <f t="shared" si="2"/>
        <v>40405</v>
      </c>
      <c r="C43" s="24">
        <f>+jaarplan!AA45</f>
        <v>0</v>
      </c>
      <c r="D43" s="3">
        <f>+jaarplan!E46</f>
        <v>0</v>
      </c>
      <c r="E43" s="15">
        <f>+jaarplan!H45</f>
        <v>0</v>
      </c>
      <c r="F43" s="672"/>
      <c r="G43" s="674"/>
      <c r="H43" s="489"/>
      <c r="I43" s="489"/>
      <c r="J43" s="685"/>
      <c r="K43" s="687"/>
      <c r="L43" s="483"/>
      <c r="M43" s="489"/>
      <c r="N43" s="699"/>
      <c r="O43" s="687"/>
      <c r="P43" s="369"/>
      <c r="Q43" s="369"/>
      <c r="R43" s="685"/>
      <c r="S43" s="687"/>
      <c r="T43" s="64">
        <f t="shared" si="4"/>
        <v>0</v>
      </c>
      <c r="U43" s="311">
        <f>+jaarplan!X45</f>
        <v>0</v>
      </c>
      <c r="AB43" s="175" t="s">
        <v>167</v>
      </c>
      <c r="AC43" s="173"/>
      <c r="AD43" s="173"/>
      <c r="AE43" s="173"/>
      <c r="AF43" s="173"/>
      <c r="AG43" s="173"/>
      <c r="AH43" s="173"/>
      <c r="AI43" s="173"/>
      <c r="AJ43" s="174"/>
    </row>
    <row r="44" spans="1:36" ht="12.75">
      <c r="A44" s="44">
        <f t="shared" si="1"/>
        <v>40406</v>
      </c>
      <c r="B44" s="44">
        <f t="shared" si="2"/>
        <v>40412</v>
      </c>
      <c r="C44" s="24">
        <f>+jaarplan!AA46</f>
        <v>0</v>
      </c>
      <c r="D44" s="3">
        <f>+jaarplan!E47</f>
        <v>0</v>
      </c>
      <c r="E44" s="15">
        <f>+jaarplan!H46</f>
        <v>0</v>
      </c>
      <c r="F44" s="672"/>
      <c r="G44" s="674"/>
      <c r="H44" s="489"/>
      <c r="I44" s="489"/>
      <c r="J44" s="685"/>
      <c r="K44" s="687"/>
      <c r="L44" s="483"/>
      <c r="M44" s="489"/>
      <c r="N44" s="699"/>
      <c r="O44" s="687"/>
      <c r="P44" s="369"/>
      <c r="Q44" s="369"/>
      <c r="R44" s="685"/>
      <c r="S44" s="687"/>
      <c r="T44" s="64">
        <f t="shared" si="4"/>
        <v>0</v>
      </c>
      <c r="U44" s="311">
        <f>+jaarplan!X46</f>
        <v>0</v>
      </c>
      <c r="AB44" s="177" t="s">
        <v>168</v>
      </c>
      <c r="AC44" s="178"/>
      <c r="AD44" s="178"/>
      <c r="AE44" s="178"/>
      <c r="AF44" s="178"/>
      <c r="AG44" s="178"/>
      <c r="AH44" s="178"/>
      <c r="AI44" s="178"/>
      <c r="AJ44" s="179"/>
    </row>
    <row r="45" spans="1:36" ht="13.5" thickBot="1">
      <c r="A45" s="44">
        <f t="shared" si="1"/>
        <v>40413</v>
      </c>
      <c r="B45" s="44">
        <f t="shared" si="2"/>
        <v>40419</v>
      </c>
      <c r="C45" s="24">
        <f>+jaarplan!AA47</f>
        <v>0</v>
      </c>
      <c r="D45" s="3">
        <f>+jaarplan!E48</f>
        <v>0</v>
      </c>
      <c r="E45" s="15">
        <f>+jaarplan!H47</f>
        <v>0</v>
      </c>
      <c r="F45" s="672"/>
      <c r="G45" s="674"/>
      <c r="H45" s="489"/>
      <c r="I45" s="489"/>
      <c r="J45" s="685"/>
      <c r="K45" s="687"/>
      <c r="L45" s="483"/>
      <c r="M45" s="489"/>
      <c r="N45" s="699"/>
      <c r="O45" s="687"/>
      <c r="P45" s="369"/>
      <c r="Q45" s="369"/>
      <c r="R45" s="685"/>
      <c r="S45" s="687"/>
      <c r="T45" s="64">
        <f t="shared" si="4"/>
        <v>0</v>
      </c>
      <c r="U45" s="311">
        <f>+jaarplan!X47</f>
        <v>0</v>
      </c>
      <c r="AB45" s="186" t="s">
        <v>169</v>
      </c>
      <c r="AC45" s="187"/>
      <c r="AD45" s="187"/>
      <c r="AE45" s="187"/>
      <c r="AF45" s="187"/>
      <c r="AG45" s="187"/>
      <c r="AH45" s="187"/>
      <c r="AI45" s="187"/>
      <c r="AJ45" s="188"/>
    </row>
    <row r="46" spans="1:21" ht="13.5" thickBot="1">
      <c r="A46" s="44">
        <f t="shared" si="1"/>
        <v>40420</v>
      </c>
      <c r="B46" s="44">
        <f t="shared" si="2"/>
        <v>40426</v>
      </c>
      <c r="C46" s="24">
        <f>+jaarplan!AA48</f>
        <v>0</v>
      </c>
      <c r="D46" s="3">
        <f>+jaarplan!E49</f>
        <v>0</v>
      </c>
      <c r="E46" s="15">
        <f>+jaarplan!H48</f>
        <v>0</v>
      </c>
      <c r="F46" s="672"/>
      <c r="G46" s="674"/>
      <c r="H46" s="489"/>
      <c r="I46" s="489"/>
      <c r="J46" s="685"/>
      <c r="K46" s="687"/>
      <c r="L46" s="483"/>
      <c r="M46" s="489"/>
      <c r="N46" s="699"/>
      <c r="O46" s="687"/>
      <c r="P46" s="369"/>
      <c r="Q46" s="369"/>
      <c r="R46" s="685"/>
      <c r="S46" s="687"/>
      <c r="T46" s="64">
        <f t="shared" si="4"/>
        <v>0</v>
      </c>
      <c r="U46" s="311">
        <f>+jaarplan!X48</f>
        <v>0</v>
      </c>
    </row>
    <row r="47" spans="1:36" ht="12.75">
      <c r="A47" s="44">
        <f t="shared" si="1"/>
        <v>40427</v>
      </c>
      <c r="B47" s="44">
        <f t="shared" si="2"/>
        <v>40433</v>
      </c>
      <c r="C47" s="24">
        <f>+jaarplan!AA49</f>
        <v>0</v>
      </c>
      <c r="D47" s="3">
        <f>+jaarplan!E50</f>
        <v>0</v>
      </c>
      <c r="E47" s="15">
        <f>+jaarplan!H49</f>
        <v>0</v>
      </c>
      <c r="F47" s="672"/>
      <c r="G47" s="674"/>
      <c r="H47" s="489"/>
      <c r="I47" s="489"/>
      <c r="J47" s="685"/>
      <c r="K47" s="687"/>
      <c r="L47" s="483"/>
      <c r="M47" s="489"/>
      <c r="N47" s="699"/>
      <c r="O47" s="687"/>
      <c r="P47" s="369"/>
      <c r="Q47" s="369"/>
      <c r="R47" s="685"/>
      <c r="S47" s="687"/>
      <c r="T47" s="64">
        <f t="shared" si="4"/>
        <v>0</v>
      </c>
      <c r="U47" s="311">
        <f>+jaarplan!X49</f>
        <v>0</v>
      </c>
      <c r="AB47" s="158" t="s">
        <v>170</v>
      </c>
      <c r="AC47" s="159"/>
      <c r="AD47" s="159"/>
      <c r="AE47" s="159"/>
      <c r="AF47" s="159"/>
      <c r="AG47" s="159"/>
      <c r="AH47" s="159"/>
      <c r="AI47" s="159"/>
      <c r="AJ47" s="160"/>
    </row>
    <row r="48" spans="1:36" ht="13.5" thickBot="1">
      <c r="A48" s="44">
        <f t="shared" si="1"/>
        <v>40434</v>
      </c>
      <c r="B48" s="44">
        <f t="shared" si="2"/>
        <v>40440</v>
      </c>
      <c r="C48" s="24">
        <f>+jaarplan!AA50</f>
        <v>0</v>
      </c>
      <c r="D48" s="3">
        <f>+jaarplan!E51</f>
        <v>0</v>
      </c>
      <c r="E48" s="15">
        <f>+jaarplan!H50</f>
        <v>0</v>
      </c>
      <c r="F48" s="672"/>
      <c r="G48" s="674"/>
      <c r="H48" s="489"/>
      <c r="I48" s="489"/>
      <c r="J48" s="685"/>
      <c r="K48" s="687"/>
      <c r="L48" s="483"/>
      <c r="M48" s="489"/>
      <c r="N48" s="699"/>
      <c r="O48" s="687"/>
      <c r="P48" s="369"/>
      <c r="Q48" s="369"/>
      <c r="R48" s="685"/>
      <c r="S48" s="687"/>
      <c r="T48" s="64">
        <f t="shared" si="4"/>
        <v>0</v>
      </c>
      <c r="U48" s="311">
        <f>+jaarplan!X50</f>
        <v>0</v>
      </c>
      <c r="AB48" s="180" t="s">
        <v>171</v>
      </c>
      <c r="AC48" s="181"/>
      <c r="AD48" s="181"/>
      <c r="AE48" s="181"/>
      <c r="AF48" s="181"/>
      <c r="AG48" s="181"/>
      <c r="AH48" s="181"/>
      <c r="AI48" s="181"/>
      <c r="AJ48" s="182"/>
    </row>
    <row r="49" spans="1:36" ht="12.75">
      <c r="A49" s="44">
        <f t="shared" si="1"/>
        <v>40441</v>
      </c>
      <c r="B49" s="44">
        <f t="shared" si="2"/>
        <v>40447</v>
      </c>
      <c r="C49" s="24">
        <f>+jaarplan!AA51</f>
        <v>0</v>
      </c>
      <c r="D49" s="3">
        <f>+jaarplan!E52</f>
        <v>0</v>
      </c>
      <c r="E49" s="15">
        <f>+jaarplan!H51</f>
        <v>0</v>
      </c>
      <c r="F49" s="672"/>
      <c r="G49" s="674"/>
      <c r="H49" s="489"/>
      <c r="I49" s="489"/>
      <c r="J49" s="685"/>
      <c r="K49" s="687"/>
      <c r="L49" s="483"/>
      <c r="M49" s="489"/>
      <c r="N49" s="699"/>
      <c r="O49" s="687"/>
      <c r="P49" s="369"/>
      <c r="Q49" s="369"/>
      <c r="R49" s="685"/>
      <c r="S49" s="687"/>
      <c r="T49" s="64">
        <f t="shared" si="4"/>
        <v>0</v>
      </c>
      <c r="U49" s="311">
        <f>+jaarplan!X51</f>
        <v>0</v>
      </c>
      <c r="AB49" s="176" t="s">
        <v>172</v>
      </c>
      <c r="AC49" s="3"/>
      <c r="AD49" s="3"/>
      <c r="AE49" s="3"/>
      <c r="AF49" s="3"/>
      <c r="AG49" s="3"/>
      <c r="AH49" s="3"/>
      <c r="AI49" s="3"/>
      <c r="AJ49" s="165"/>
    </row>
    <row r="50" spans="1:36" ht="13.5" thickBot="1">
      <c r="A50" s="44">
        <f t="shared" si="1"/>
        <v>40448</v>
      </c>
      <c r="B50" s="44">
        <f t="shared" si="2"/>
        <v>40454</v>
      </c>
      <c r="C50" s="24">
        <f>+jaarplan!AA52</f>
        <v>0</v>
      </c>
      <c r="D50" s="3">
        <f>+jaarplan!E53</f>
        <v>0</v>
      </c>
      <c r="E50" s="15">
        <f>+jaarplan!H52</f>
        <v>0</v>
      </c>
      <c r="F50" s="672"/>
      <c r="G50" s="674"/>
      <c r="H50" s="489"/>
      <c r="I50" s="489"/>
      <c r="J50" s="685"/>
      <c r="K50" s="687"/>
      <c r="L50" s="483"/>
      <c r="M50" s="489"/>
      <c r="N50" s="699"/>
      <c r="O50" s="687"/>
      <c r="P50" s="369"/>
      <c r="Q50" s="369"/>
      <c r="R50" s="685"/>
      <c r="S50" s="687"/>
      <c r="T50" s="64">
        <f t="shared" si="4"/>
        <v>0</v>
      </c>
      <c r="U50" s="311">
        <f>+jaarplan!X52</f>
        <v>0</v>
      </c>
      <c r="AB50" s="180" t="s">
        <v>173</v>
      </c>
      <c r="AC50" s="181"/>
      <c r="AD50" s="181"/>
      <c r="AE50" s="181"/>
      <c r="AF50" s="181"/>
      <c r="AG50" s="181"/>
      <c r="AH50" s="181"/>
      <c r="AI50" s="181"/>
      <c r="AJ50" s="182"/>
    </row>
    <row r="51" spans="1:21" ht="12.75">
      <c r="A51" s="44">
        <f t="shared" si="1"/>
        <v>40455</v>
      </c>
      <c r="B51" s="44">
        <f t="shared" si="2"/>
        <v>40461</v>
      </c>
      <c r="C51" s="24">
        <f>+jaarplan!AA53</f>
        <v>0</v>
      </c>
      <c r="D51" s="3">
        <f>+jaarplan!E54</f>
        <v>0</v>
      </c>
      <c r="E51" s="15">
        <f>+jaarplan!H53</f>
        <v>0</v>
      </c>
      <c r="F51" s="672"/>
      <c r="G51" s="674"/>
      <c r="H51" s="489"/>
      <c r="I51" s="489"/>
      <c r="J51" s="685"/>
      <c r="K51" s="687"/>
      <c r="L51" s="483"/>
      <c r="M51" s="489"/>
      <c r="N51" s="699"/>
      <c r="O51" s="687"/>
      <c r="P51" s="369"/>
      <c r="Q51" s="369"/>
      <c r="R51" s="685"/>
      <c r="S51" s="687"/>
      <c r="T51" s="64">
        <f t="shared" si="4"/>
        <v>0</v>
      </c>
      <c r="U51" s="311">
        <f>+jaarplan!X53</f>
        <v>0</v>
      </c>
    </row>
    <row r="52" spans="1:29" ht="12.75">
      <c r="A52" s="44">
        <f t="shared" si="1"/>
        <v>40462</v>
      </c>
      <c r="B52" s="44">
        <f t="shared" si="2"/>
        <v>40468</v>
      </c>
      <c r="C52" s="24">
        <f>+jaarplan!AA54</f>
        <v>0</v>
      </c>
      <c r="D52" s="3">
        <f>+jaarplan!E55</f>
        <v>0</v>
      </c>
      <c r="E52" s="15">
        <f>+jaarplan!H54</f>
        <v>0</v>
      </c>
      <c r="F52" s="672"/>
      <c r="G52" s="674"/>
      <c r="H52" s="489"/>
      <c r="I52" s="489"/>
      <c r="J52" s="685"/>
      <c r="K52" s="687"/>
      <c r="L52" s="483"/>
      <c r="M52" s="489"/>
      <c r="N52" s="699"/>
      <c r="O52" s="687"/>
      <c r="P52" s="369"/>
      <c r="Q52" s="369"/>
      <c r="R52" s="685"/>
      <c r="S52" s="687"/>
      <c r="T52" s="64">
        <f t="shared" si="4"/>
        <v>0</v>
      </c>
      <c r="U52" s="311">
        <f>+jaarplan!X54</f>
        <v>0</v>
      </c>
      <c r="AC52" t="s">
        <v>174</v>
      </c>
    </row>
    <row r="53" spans="1:29" ht="12.75">
      <c r="A53" s="57">
        <f t="shared" si="1"/>
        <v>40469</v>
      </c>
      <c r="B53" s="57">
        <f t="shared" si="2"/>
        <v>40475</v>
      </c>
      <c r="C53" s="51">
        <f>+jaarplan!AA55</f>
        <v>0</v>
      </c>
      <c r="D53" s="9">
        <f>+jaarplan!E56</f>
        <v>0</v>
      </c>
      <c r="E53" s="50">
        <f>+jaarplan!H55</f>
        <v>0</v>
      </c>
      <c r="F53" s="684"/>
      <c r="G53" s="678"/>
      <c r="H53" s="490"/>
      <c r="I53" s="490"/>
      <c r="J53" s="696"/>
      <c r="K53" s="691"/>
      <c r="L53" s="486"/>
      <c r="M53" s="490"/>
      <c r="N53" s="701"/>
      <c r="O53" s="691"/>
      <c r="P53" s="486"/>
      <c r="Q53" s="486"/>
      <c r="R53" s="696"/>
      <c r="S53" s="691"/>
      <c r="T53" s="64">
        <f t="shared" si="4"/>
        <v>0</v>
      </c>
      <c r="U53" s="52">
        <f>+jaarplan!X55</f>
        <v>0</v>
      </c>
      <c r="AC53" t="s">
        <v>175</v>
      </c>
    </row>
    <row r="54" ht="12.75">
      <c r="AC54" t="s">
        <v>176</v>
      </c>
    </row>
    <row r="55" ht="12.75">
      <c r="AC55" t="s">
        <v>177</v>
      </c>
    </row>
    <row r="57" spans="29:30" ht="12.75">
      <c r="AC57" s="192">
        <v>42</v>
      </c>
      <c r="AD57" t="s">
        <v>178</v>
      </c>
    </row>
    <row r="58" spans="29:30" ht="12.75">
      <c r="AC58" s="193">
        <f>(220-AC57)*85/100</f>
        <v>151.3</v>
      </c>
      <c r="AD58" t="s">
        <v>179</v>
      </c>
    </row>
  </sheetData>
  <mergeCells count="1">
    <mergeCell ref="Z3:AC3"/>
  </mergeCells>
  <printOptions/>
  <pageMargins left="0.75" right="0.75" top="1" bottom="1" header="0.5" footer="0.5"/>
  <pageSetup horizontalDpi="200" verticalDpi="2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AR53"/>
  <sheetViews>
    <sheetView workbookViewId="0" topLeftCell="A1">
      <pane ySplit="1" topLeftCell="BM2" activePane="bottomLeft" state="frozen"/>
      <selection pane="topLeft" activeCell="D1" sqref="D1"/>
      <selection pane="bottomLeft" activeCell="Q8" sqref="Q8"/>
    </sheetView>
  </sheetViews>
  <sheetFormatPr defaultColWidth="9.140625" defaultRowHeight="12.75"/>
  <cols>
    <col min="1" max="1" width="9.57421875" style="0" customWidth="1"/>
    <col min="2" max="2" width="12.140625" style="0" hidden="1" customWidth="1"/>
    <col min="3" max="3" width="8.28125" style="0" customWidth="1"/>
    <col min="4" max="4" width="19.7109375" style="22" bestFit="1" customWidth="1"/>
    <col min="5" max="5" width="10.8515625" style="0" customWidth="1"/>
    <col min="6" max="6" width="9.28125" style="18" customWidth="1"/>
    <col min="7" max="7" width="8.421875" style="18" customWidth="1"/>
    <col min="8" max="8" width="5.7109375" style="208" customWidth="1"/>
    <col min="9" max="9" width="9.421875" style="0" customWidth="1"/>
    <col min="10" max="10" width="5.7109375" style="208" customWidth="1"/>
    <col min="11" max="11" width="19.8515625" style="18" bestFit="1" customWidth="1"/>
    <col min="12" max="12" width="5.28125" style="18" customWidth="1"/>
    <col min="13" max="13" width="12.57421875" style="18" customWidth="1"/>
    <col min="14" max="14" width="5.7109375" style="208" customWidth="1"/>
    <col min="15" max="15" width="12.57421875" style="0" bestFit="1" customWidth="1"/>
    <col min="16" max="16" width="5.7109375" style="208" customWidth="1"/>
    <col min="18" max="18" width="5.7109375" style="208" customWidth="1"/>
    <col min="19" max="19" width="14.57421875" style="0" bestFit="1" customWidth="1"/>
    <col min="20" max="20" width="9.421875" style="23" bestFit="1" customWidth="1"/>
    <col min="38" max="38" width="10.8515625" style="0" bestFit="1" customWidth="1"/>
    <col min="39" max="39" width="5.140625" style="0" bestFit="1" customWidth="1"/>
  </cols>
  <sheetData>
    <row r="1" spans="1:35" s="31" customFormat="1" ht="12.75">
      <c r="A1" s="31" t="s">
        <v>12</v>
      </c>
      <c r="B1" s="31" t="s">
        <v>22</v>
      </c>
      <c r="C1" s="31" t="s">
        <v>13</v>
      </c>
      <c r="D1" s="28" t="s">
        <v>28</v>
      </c>
      <c r="E1" s="12" t="s">
        <v>21</v>
      </c>
      <c r="F1" s="11" t="s">
        <v>26</v>
      </c>
      <c r="G1" s="14" t="s">
        <v>19</v>
      </c>
      <c r="H1" s="207" t="s">
        <v>2</v>
      </c>
      <c r="I1" s="38"/>
      <c r="J1" s="207" t="s">
        <v>3</v>
      </c>
      <c r="K1" s="311"/>
      <c r="L1" s="23" t="s">
        <v>25</v>
      </c>
      <c r="M1" s="23"/>
      <c r="N1" s="207" t="s">
        <v>5</v>
      </c>
      <c r="O1" s="38"/>
      <c r="P1" s="669" t="s">
        <v>180</v>
      </c>
      <c r="Q1" s="29"/>
      <c r="R1" s="207" t="s">
        <v>8</v>
      </c>
      <c r="S1" s="38"/>
      <c r="T1" s="23" t="s">
        <v>181</v>
      </c>
      <c r="U1"/>
      <c r="V1" s="31" t="s">
        <v>43</v>
      </c>
      <c r="X1"/>
      <c r="Y1" s="68" t="s">
        <v>44</v>
      </c>
      <c r="Z1" s="68"/>
      <c r="AA1" s="68"/>
      <c r="AB1" s="68"/>
      <c r="AC1"/>
      <c r="AD1"/>
      <c r="AE1"/>
      <c r="AF1"/>
      <c r="AG1"/>
      <c r="AH1"/>
      <c r="AI1"/>
    </row>
    <row r="2" spans="1:35" s="31" customFormat="1" ht="12.75">
      <c r="A2" s="45">
        <f>+jaarplan!B4</f>
        <v>40112</v>
      </c>
      <c r="B2" s="54"/>
      <c r="C2" s="308">
        <f>+A2+6</f>
        <v>40118</v>
      </c>
      <c r="D2" s="24">
        <f>+jaarplan!AA4</f>
        <v>0</v>
      </c>
      <c r="F2" s="15">
        <f>+jaarplan!F4</f>
        <v>39</v>
      </c>
      <c r="G2" s="15" t="str">
        <f>+jaarplan!W4</f>
        <v>3x</v>
      </c>
      <c r="H2" s="685"/>
      <c r="I2" s="709"/>
      <c r="J2" s="685">
        <v>13</v>
      </c>
      <c r="K2" s="709" t="s">
        <v>537</v>
      </c>
      <c r="L2" s="368"/>
      <c r="M2" s="368"/>
      <c r="N2" s="685">
        <v>13</v>
      </c>
      <c r="O2" s="709" t="s">
        <v>521</v>
      </c>
      <c r="P2" s="369">
        <v>13.2</v>
      </c>
      <c r="Q2" s="368" t="s">
        <v>339</v>
      </c>
      <c r="R2" s="685"/>
      <c r="S2" s="624"/>
      <c r="T2" s="60">
        <f>L2+H2+J2+N2+P2+R2</f>
        <v>39.2</v>
      </c>
      <c r="U2"/>
      <c r="V2"/>
      <c r="W2"/>
      <c r="X2"/>
      <c r="Y2" s="68" t="s">
        <v>45</v>
      </c>
      <c r="Z2" s="68"/>
      <c r="AA2" s="68"/>
      <c r="AB2" s="68"/>
      <c r="AC2"/>
      <c r="AD2"/>
      <c r="AE2"/>
      <c r="AF2"/>
      <c r="AG2"/>
      <c r="AH2"/>
      <c r="AI2"/>
    </row>
    <row r="3" spans="1:37" s="31" customFormat="1" ht="12.75">
      <c r="A3" s="19">
        <f>+A2+7</f>
        <v>40119</v>
      </c>
      <c r="B3" s="54"/>
      <c r="C3" s="308">
        <f>+C2+7</f>
        <v>40125</v>
      </c>
      <c r="D3" s="24">
        <f>+jaarplan!AA5</f>
        <v>0</v>
      </c>
      <c r="E3" s="15" t="str">
        <f>+jaarplan!E5</f>
        <v>fitness</v>
      </c>
      <c r="F3" s="15">
        <f>+jaarplan!F5</f>
        <v>40</v>
      </c>
      <c r="G3" s="15" t="str">
        <f>+jaarplan!W5</f>
        <v>3x</v>
      </c>
      <c r="H3" s="685"/>
      <c r="I3" s="686"/>
      <c r="J3" s="685">
        <v>12</v>
      </c>
      <c r="K3" s="709" t="s">
        <v>536</v>
      </c>
      <c r="L3" s="368"/>
      <c r="M3" s="368"/>
      <c r="N3" s="685"/>
      <c r="O3" s="686"/>
      <c r="P3" s="369">
        <v>13</v>
      </c>
      <c r="Q3" s="482" t="s">
        <v>339</v>
      </c>
      <c r="R3" s="685">
        <v>15</v>
      </c>
      <c r="S3" s="625" t="s">
        <v>60</v>
      </c>
      <c r="T3" s="60">
        <f aca="true" t="shared" si="0" ref="T3:T53">L3+H3+J3+N3+P3+R3</f>
        <v>40</v>
      </c>
      <c r="U3"/>
      <c r="V3" s="68" t="s">
        <v>46</v>
      </c>
      <c r="W3" s="68"/>
      <c r="X3" s="68"/>
      <c r="Y3" s="68" t="s">
        <v>47</v>
      </c>
      <c r="Z3"/>
      <c r="AA3"/>
      <c r="AB3"/>
      <c r="AC3"/>
      <c r="AD3"/>
      <c r="AE3"/>
      <c r="AF3"/>
      <c r="AG3"/>
      <c r="AH3"/>
      <c r="AI3"/>
      <c r="AK3" s="31" t="s">
        <v>368</v>
      </c>
    </row>
    <row r="4" spans="1:35" s="31" customFormat="1" ht="12.75">
      <c r="A4" s="19">
        <f aca="true" t="shared" si="1" ref="A4:A53">+A3+7</f>
        <v>40126</v>
      </c>
      <c r="B4" s="54"/>
      <c r="C4" s="308">
        <f aca="true" t="shared" si="2" ref="C4:C53">+C3+7</f>
        <v>40132</v>
      </c>
      <c r="D4" s="24" t="str">
        <f>+jaarplan!AA6</f>
        <v>11-11-11 loop</v>
      </c>
      <c r="E4" s="15" t="str">
        <f>+jaarplan!E6</f>
        <v>run</v>
      </c>
      <c r="F4" s="15">
        <f>+jaarplan!F6</f>
        <v>46</v>
      </c>
      <c r="G4" s="15" t="str">
        <f>+jaarplan!W6</f>
        <v>3X</v>
      </c>
      <c r="H4" s="685"/>
      <c r="I4" s="686"/>
      <c r="J4" s="685"/>
      <c r="K4" s="709"/>
      <c r="L4" s="368">
        <v>18</v>
      </c>
      <c r="M4" s="368" t="s">
        <v>522</v>
      </c>
      <c r="N4" s="685"/>
      <c r="O4" s="686"/>
      <c r="P4" s="369">
        <v>13</v>
      </c>
      <c r="Q4" s="482" t="s">
        <v>339</v>
      </c>
      <c r="R4" s="685">
        <v>17</v>
      </c>
      <c r="S4" s="625" t="s">
        <v>60</v>
      </c>
      <c r="T4" s="60">
        <f t="shared" si="0"/>
        <v>48</v>
      </c>
      <c r="U4"/>
      <c r="V4" s="69" t="s">
        <v>48</v>
      </c>
      <c r="W4" s="69"/>
      <c r="X4" s="69"/>
      <c r="Y4" s="68"/>
      <c r="Z4" s="70" t="s">
        <v>49</v>
      </c>
      <c r="AA4" s="68"/>
      <c r="AB4"/>
      <c r="AC4"/>
      <c r="AD4"/>
      <c r="AE4"/>
      <c r="AF4"/>
      <c r="AG4"/>
      <c r="AH4"/>
      <c r="AI4"/>
    </row>
    <row r="5" spans="1:44" s="31" customFormat="1" ht="12.75">
      <c r="A5" s="19">
        <f t="shared" si="1"/>
        <v>40133</v>
      </c>
      <c r="B5" s="54"/>
      <c r="C5" s="308">
        <f t="shared" si="2"/>
        <v>40139</v>
      </c>
      <c r="D5" s="24" t="str">
        <f>+jaarplan!AA7</f>
        <v>run sterrebeek</v>
      </c>
      <c r="E5" s="15" t="str">
        <f>+jaarplan!E7</f>
        <v>taper</v>
      </c>
      <c r="F5" s="15">
        <f>+jaarplan!F7</f>
        <v>41</v>
      </c>
      <c r="G5" s="15" t="str">
        <f>+jaarplan!W7</f>
        <v>3x</v>
      </c>
      <c r="H5" s="685"/>
      <c r="I5" s="487"/>
      <c r="J5" s="685">
        <v>12</v>
      </c>
      <c r="K5" s="625" t="s">
        <v>546</v>
      </c>
      <c r="L5" s="370"/>
      <c r="M5" s="370"/>
      <c r="N5" s="717"/>
      <c r="O5" s="487"/>
      <c r="P5" s="369">
        <v>13</v>
      </c>
      <c r="Q5" s="482"/>
      <c r="R5" s="685">
        <v>16</v>
      </c>
      <c r="S5" s="625" t="s">
        <v>28</v>
      </c>
      <c r="T5" s="60">
        <f t="shared" si="0"/>
        <v>41</v>
      </c>
      <c r="U5" s="71"/>
      <c r="V5" s="72">
        <v>0.024513888888888887</v>
      </c>
      <c r="W5" s="73" t="s">
        <v>50</v>
      </c>
      <c r="X5" s="74"/>
      <c r="Y5" s="75">
        <v>1</v>
      </c>
      <c r="Z5" s="76">
        <f>V5+V5*0.04</f>
        <v>0.02549444444444444</v>
      </c>
      <c r="AA5" s="819" t="s">
        <v>51</v>
      </c>
      <c r="AB5" s="820"/>
      <c r="AC5"/>
      <c r="AD5"/>
      <c r="AE5"/>
      <c r="AF5"/>
      <c r="AG5"/>
      <c r="AH5"/>
      <c r="AI5"/>
      <c r="AK5" s="31" t="s">
        <v>369</v>
      </c>
      <c r="AL5" s="31" t="s">
        <v>370</v>
      </c>
      <c r="AM5" s="31" t="s">
        <v>12</v>
      </c>
      <c r="AN5" s="31">
        <v>9.48</v>
      </c>
      <c r="AO5" s="31" t="s">
        <v>371</v>
      </c>
      <c r="AP5" s="31" t="s">
        <v>13</v>
      </c>
      <c r="AQ5" s="31">
        <v>11.85</v>
      </c>
      <c r="AR5" s="31" t="s">
        <v>371</v>
      </c>
    </row>
    <row r="6" spans="1:44" ht="12.75">
      <c r="A6" s="19">
        <f t="shared" si="1"/>
        <v>40140</v>
      </c>
      <c r="B6" s="54"/>
      <c r="C6" s="308">
        <f t="shared" si="2"/>
        <v>40146</v>
      </c>
      <c r="D6" s="24">
        <f>+jaarplan!AA8</f>
        <v>0</v>
      </c>
      <c r="E6" s="15" t="str">
        <f>+jaarplan!E8</f>
        <v>fitness</v>
      </c>
      <c r="F6" s="15">
        <f>+jaarplan!F8</f>
        <v>26</v>
      </c>
      <c r="G6" s="15" t="str">
        <f>+jaarplan!W8</f>
        <v>2x</v>
      </c>
      <c r="H6" s="685"/>
      <c r="I6" s="487"/>
      <c r="J6" s="685">
        <v>12</v>
      </c>
      <c r="K6" s="625" t="s">
        <v>60</v>
      </c>
      <c r="L6" s="370"/>
      <c r="M6" s="370"/>
      <c r="N6" s="717"/>
      <c r="O6" s="630"/>
      <c r="P6" s="369"/>
      <c r="Q6" s="376"/>
      <c r="R6" s="685">
        <v>14</v>
      </c>
      <c r="S6" s="625" t="s">
        <v>474</v>
      </c>
      <c r="T6" s="60">
        <f t="shared" si="0"/>
        <v>26</v>
      </c>
      <c r="V6" s="76">
        <f>V5/10</f>
        <v>0.002451388888888889</v>
      </c>
      <c r="W6" s="77" t="s">
        <v>52</v>
      </c>
      <c r="X6" s="68"/>
      <c r="Z6" s="76">
        <f>Z5/10</f>
        <v>0.002549444444444444</v>
      </c>
      <c r="AA6" s="821" t="s">
        <v>53</v>
      </c>
      <c r="AB6" s="822"/>
      <c r="AK6" t="s">
        <v>372</v>
      </c>
      <c r="AN6">
        <v>6.329113924050633</v>
      </c>
      <c r="AO6" t="s">
        <v>373</v>
      </c>
      <c r="AQ6">
        <v>5.063291139240506</v>
      </c>
      <c r="AR6" t="s">
        <v>373</v>
      </c>
    </row>
    <row r="7" spans="1:43" ht="12.75">
      <c r="A7" s="19">
        <f t="shared" si="1"/>
        <v>40147</v>
      </c>
      <c r="B7" s="54"/>
      <c r="C7" s="308">
        <f t="shared" si="2"/>
        <v>40153</v>
      </c>
      <c r="D7" s="24">
        <f>+jaarplan!AA9</f>
        <v>0</v>
      </c>
      <c r="E7" s="15" t="str">
        <f>+jaarplan!E9</f>
        <v>RUST</v>
      </c>
      <c r="F7" s="15">
        <f>+jaarplan!F9</f>
        <v>10</v>
      </c>
      <c r="G7" s="15" t="str">
        <f>+jaarplan!W9</f>
        <v>1x</v>
      </c>
      <c r="H7" s="685"/>
      <c r="I7" s="487"/>
      <c r="J7" s="685">
        <v>5</v>
      </c>
      <c r="K7" s="810" t="s">
        <v>473</v>
      </c>
      <c r="L7" s="368"/>
      <c r="M7" s="368"/>
      <c r="N7" s="717"/>
      <c r="O7" s="487"/>
      <c r="P7" s="369"/>
      <c r="Q7" s="482"/>
      <c r="R7" s="685">
        <v>14</v>
      </c>
      <c r="S7" s="625"/>
      <c r="T7" s="60">
        <f t="shared" si="0"/>
        <v>19</v>
      </c>
      <c r="AL7" t="s">
        <v>374</v>
      </c>
      <c r="AM7" t="s">
        <v>12</v>
      </c>
      <c r="AN7">
        <v>99.6</v>
      </c>
      <c r="AP7" t="s">
        <v>13</v>
      </c>
      <c r="AQ7">
        <v>124.5</v>
      </c>
    </row>
    <row r="8" spans="1:44" ht="12.75">
      <c r="A8" s="325">
        <f t="shared" si="1"/>
        <v>40154</v>
      </c>
      <c r="B8" s="338"/>
      <c r="C8" s="306">
        <f t="shared" si="2"/>
        <v>40160</v>
      </c>
      <c r="D8" s="28">
        <f>+jaarplan!AA10</f>
        <v>0</v>
      </c>
      <c r="E8" s="12" t="str">
        <f>+jaarplan!E10</f>
        <v>fitness-run</v>
      </c>
      <c r="F8" s="12">
        <f>+jaarplan!F10</f>
        <v>40</v>
      </c>
      <c r="G8" s="12" t="str">
        <f>+jaarplan!W10</f>
        <v>3x</v>
      </c>
      <c r="H8" s="688"/>
      <c r="I8" s="617"/>
      <c r="J8" s="688">
        <v>12</v>
      </c>
      <c r="K8" s="713" t="s">
        <v>469</v>
      </c>
      <c r="L8" s="565"/>
      <c r="M8" s="565"/>
      <c r="N8" s="718"/>
      <c r="O8" s="617"/>
      <c r="P8" s="608">
        <v>13</v>
      </c>
      <c r="Q8" s="598" t="s">
        <v>339</v>
      </c>
      <c r="R8" s="688">
        <v>15</v>
      </c>
      <c r="S8" s="626"/>
      <c r="T8" s="60">
        <f t="shared" si="0"/>
        <v>40</v>
      </c>
      <c r="AJ8" t="s">
        <v>375</v>
      </c>
      <c r="AL8" t="s">
        <v>370</v>
      </c>
      <c r="AM8" t="s">
        <v>12</v>
      </c>
      <c r="AN8">
        <v>11.85</v>
      </c>
      <c r="AO8" t="s">
        <v>371</v>
      </c>
      <c r="AP8" t="s">
        <v>13</v>
      </c>
      <c r="AQ8">
        <v>13.43</v>
      </c>
      <c r="AR8" t="s">
        <v>371</v>
      </c>
    </row>
    <row r="9" spans="1:44" ht="12.75">
      <c r="A9" s="19">
        <f t="shared" si="1"/>
        <v>40161</v>
      </c>
      <c r="B9" s="54"/>
      <c r="C9" s="308">
        <f t="shared" si="2"/>
        <v>40167</v>
      </c>
      <c r="D9" s="24" t="str">
        <f>+jaarplan!AA11</f>
        <v>kampenhout</v>
      </c>
      <c r="E9" s="15" t="str">
        <f>+jaarplan!E11</f>
        <v>fitness-run</v>
      </c>
      <c r="F9" s="15">
        <f>+jaarplan!F11</f>
        <v>37</v>
      </c>
      <c r="G9" s="15" t="str">
        <f>+jaarplan!W11</f>
        <v>3x</v>
      </c>
      <c r="H9" s="690"/>
      <c r="I9" s="618"/>
      <c r="J9" s="690">
        <v>12</v>
      </c>
      <c r="K9" s="714" t="s">
        <v>478</v>
      </c>
      <c r="L9" s="563"/>
      <c r="M9" s="563"/>
      <c r="N9" s="719"/>
      <c r="O9" s="618"/>
      <c r="P9" s="611">
        <v>13</v>
      </c>
      <c r="Q9" s="599" t="s">
        <v>339</v>
      </c>
      <c r="R9" s="690">
        <v>12</v>
      </c>
      <c r="S9" s="627" t="s">
        <v>28</v>
      </c>
      <c r="T9" s="60">
        <f t="shared" si="0"/>
        <v>37</v>
      </c>
      <c r="V9" s="78" t="s">
        <v>54</v>
      </c>
      <c r="W9" s="78" t="s">
        <v>55</v>
      </c>
      <c r="X9" s="79"/>
      <c r="Y9" s="80" t="s">
        <v>56</v>
      </c>
      <c r="Z9" s="80" t="s">
        <v>56</v>
      </c>
      <c r="AA9" s="68"/>
      <c r="AB9" s="81" t="s">
        <v>57</v>
      </c>
      <c r="AC9" s="82"/>
      <c r="AD9" s="83" t="s">
        <v>58</v>
      </c>
      <c r="AE9" s="84" t="s">
        <v>59</v>
      </c>
      <c r="AK9" t="s">
        <v>347</v>
      </c>
      <c r="AN9">
        <v>5.063291139240506</v>
      </c>
      <c r="AO9" t="s">
        <v>373</v>
      </c>
      <c r="AQ9">
        <v>4.467609828741623</v>
      </c>
      <c r="AR9" t="s">
        <v>373</v>
      </c>
    </row>
    <row r="10" spans="1:43" ht="12.75">
      <c r="A10" s="19">
        <f t="shared" si="1"/>
        <v>40168</v>
      </c>
      <c r="B10" s="54"/>
      <c r="C10" s="308">
        <f t="shared" si="2"/>
        <v>40174</v>
      </c>
      <c r="D10" s="24" t="str">
        <f>+jaarplan!AA12</f>
        <v>Leuven </v>
      </c>
      <c r="E10" s="15" t="str">
        <f>+jaarplan!E12</f>
        <v>run</v>
      </c>
      <c r="F10" s="15">
        <f>+jaarplan!F12</f>
        <v>52</v>
      </c>
      <c r="G10" s="15" t="str">
        <f>+jaarplan!W12</f>
        <v>4x</v>
      </c>
      <c r="H10" s="690"/>
      <c r="I10" s="618"/>
      <c r="J10" s="690">
        <v>12</v>
      </c>
      <c r="K10" s="714" t="s">
        <v>471</v>
      </c>
      <c r="L10" s="563">
        <v>16</v>
      </c>
      <c r="M10" s="563"/>
      <c r="N10" s="719">
        <v>12</v>
      </c>
      <c r="O10" s="618"/>
      <c r="P10" s="611"/>
      <c r="Q10" s="603"/>
      <c r="R10" s="690">
        <v>12</v>
      </c>
      <c r="S10" s="628" t="s">
        <v>28</v>
      </c>
      <c r="T10" s="60">
        <f t="shared" si="0"/>
        <v>52</v>
      </c>
      <c r="V10" s="85" t="s">
        <v>60</v>
      </c>
      <c r="W10" s="86" t="s">
        <v>61</v>
      </c>
      <c r="X10" s="86" t="s">
        <v>62</v>
      </c>
      <c r="Y10" s="87">
        <f>Z6+Z6*0.25</f>
        <v>0.003186805555555555</v>
      </c>
      <c r="Z10" s="86"/>
      <c r="AA10" s="68"/>
      <c r="AB10" s="88" t="s">
        <v>63</v>
      </c>
      <c r="AC10" s="89"/>
      <c r="AD10" s="90" t="s">
        <v>64</v>
      </c>
      <c r="AE10" s="27"/>
      <c r="AF10" s="91" t="s">
        <v>65</v>
      </c>
      <c r="AL10" t="s">
        <v>374</v>
      </c>
      <c r="AM10" t="s">
        <v>12</v>
      </c>
      <c r="AN10">
        <v>124.5</v>
      </c>
      <c r="AP10" t="s">
        <v>13</v>
      </c>
      <c r="AQ10">
        <v>141.1</v>
      </c>
    </row>
    <row r="11" spans="1:44" ht="12.75">
      <c r="A11" s="19">
        <f t="shared" si="1"/>
        <v>40175</v>
      </c>
      <c r="B11" s="54"/>
      <c r="C11" s="308">
        <f t="shared" si="2"/>
        <v>40181</v>
      </c>
      <c r="D11" s="24">
        <f>+jaarplan!AA13</f>
        <v>0</v>
      </c>
      <c r="E11" s="15" t="str">
        <f>+jaarplan!E13</f>
        <v>RUST</v>
      </c>
      <c r="F11" s="15">
        <f>+jaarplan!F13</f>
        <v>18</v>
      </c>
      <c r="G11" s="15" t="str">
        <f>+jaarplan!W13</f>
        <v>2X</v>
      </c>
      <c r="H11" s="690"/>
      <c r="I11" s="618"/>
      <c r="J11" s="690">
        <v>6</v>
      </c>
      <c r="K11" s="627" t="s">
        <v>472</v>
      </c>
      <c r="L11" s="562"/>
      <c r="M11" s="562"/>
      <c r="N11" s="719"/>
      <c r="O11" s="618"/>
      <c r="P11" s="611"/>
      <c r="Q11" s="599"/>
      <c r="R11" s="690">
        <v>12</v>
      </c>
      <c r="S11" s="627" t="s">
        <v>60</v>
      </c>
      <c r="T11" s="60">
        <f t="shared" si="0"/>
        <v>18</v>
      </c>
      <c r="V11" s="92" t="s">
        <v>66</v>
      </c>
      <c r="W11" s="93" t="s">
        <v>67</v>
      </c>
      <c r="X11" s="93" t="s">
        <v>68</v>
      </c>
      <c r="Y11" s="94">
        <f>Z6+Z6*0.25</f>
        <v>0.003186805555555555</v>
      </c>
      <c r="Z11" s="94">
        <f>Z6+Z6*0.15</f>
        <v>0.0029318611111111108</v>
      </c>
      <c r="AA11" s="68"/>
      <c r="AB11" s="88" t="s">
        <v>69</v>
      </c>
      <c r="AC11" s="89"/>
      <c r="AD11" s="27" t="s">
        <v>64</v>
      </c>
      <c r="AE11" s="27"/>
      <c r="AF11" s="91" t="s">
        <v>70</v>
      </c>
      <c r="AJ11" t="s">
        <v>376</v>
      </c>
      <c r="AL11" t="s">
        <v>370</v>
      </c>
      <c r="AM11" t="s">
        <v>12</v>
      </c>
      <c r="AN11">
        <v>13.43</v>
      </c>
      <c r="AO11" t="s">
        <v>371</v>
      </c>
      <c r="AP11" t="s">
        <v>13</v>
      </c>
      <c r="AQ11">
        <v>14.536000000000001</v>
      </c>
      <c r="AR11" t="s">
        <v>371</v>
      </c>
    </row>
    <row r="12" spans="1:44" ht="12.75">
      <c r="A12" s="19">
        <f t="shared" si="1"/>
        <v>40182</v>
      </c>
      <c r="B12" s="54"/>
      <c r="C12" s="308">
        <f t="shared" si="2"/>
        <v>40188</v>
      </c>
      <c r="D12" s="24" t="str">
        <f>+jaarplan!AA14</f>
        <v>test bike</v>
      </c>
      <c r="E12" s="15" t="str">
        <f>+jaarplan!E14</f>
        <v>fitness</v>
      </c>
      <c r="F12" s="15">
        <f>+jaarplan!F14</f>
        <v>52</v>
      </c>
      <c r="G12" s="15" t="str">
        <f>+jaarplan!W14</f>
        <v>3x</v>
      </c>
      <c r="H12" s="690"/>
      <c r="I12" s="618"/>
      <c r="J12" s="690">
        <v>12</v>
      </c>
      <c r="K12" s="810" t="s">
        <v>554</v>
      </c>
      <c r="L12" s="563"/>
      <c r="M12" s="563"/>
      <c r="N12" s="719">
        <v>12</v>
      </c>
      <c r="O12" s="618" t="s">
        <v>180</v>
      </c>
      <c r="P12" s="611">
        <v>13</v>
      </c>
      <c r="Q12" s="599" t="s">
        <v>339</v>
      </c>
      <c r="R12" s="690">
        <v>15</v>
      </c>
      <c r="S12" s="628" t="s">
        <v>474</v>
      </c>
      <c r="T12" s="60">
        <f t="shared" si="0"/>
        <v>52</v>
      </c>
      <c r="V12" s="95" t="s">
        <v>71</v>
      </c>
      <c r="W12" s="96" t="s">
        <v>72</v>
      </c>
      <c r="X12" s="93" t="s">
        <v>68</v>
      </c>
      <c r="Y12" s="97">
        <f>Z6+Z6*0.15</f>
        <v>0.0029318611111111108</v>
      </c>
      <c r="Z12" s="97">
        <f>Z6+Z6*0.05</f>
        <v>0.0026769166666666664</v>
      </c>
      <c r="AA12" s="68"/>
      <c r="AB12" s="98" t="s">
        <v>73</v>
      </c>
      <c r="AC12" s="99"/>
      <c r="AD12" s="100" t="s">
        <v>64</v>
      </c>
      <c r="AE12" s="27"/>
      <c r="AF12" s="91" t="s">
        <v>74</v>
      </c>
      <c r="AK12" t="s">
        <v>377</v>
      </c>
      <c r="AN12">
        <v>4.467609828741623</v>
      </c>
      <c r="AO12" t="s">
        <v>373</v>
      </c>
      <c r="AQ12">
        <v>4.127682993946064</v>
      </c>
      <c r="AR12" t="s">
        <v>373</v>
      </c>
    </row>
    <row r="13" spans="1:43" ht="12.75">
      <c r="A13" s="19">
        <f t="shared" si="1"/>
        <v>40189</v>
      </c>
      <c r="B13" s="54"/>
      <c r="C13" s="308">
        <f t="shared" si="2"/>
        <v>40195</v>
      </c>
      <c r="D13" s="24" t="str">
        <f>+jaarplan!AA15</f>
        <v>relais givrees</v>
      </c>
      <c r="E13" s="15" t="str">
        <f>+jaarplan!E15</f>
        <v>fitness-run</v>
      </c>
      <c r="F13" s="15">
        <f>+jaarplan!F15</f>
        <v>62</v>
      </c>
      <c r="G13" s="15" t="str">
        <f>+jaarplan!W15</f>
        <v>3X</v>
      </c>
      <c r="H13" s="690"/>
      <c r="I13" s="618"/>
      <c r="J13" s="690">
        <v>12</v>
      </c>
      <c r="K13" s="714" t="s">
        <v>479</v>
      </c>
      <c r="L13" s="563">
        <v>10</v>
      </c>
      <c r="M13" s="563"/>
      <c r="N13" s="719">
        <v>12</v>
      </c>
      <c r="O13" s="618"/>
      <c r="P13" s="619">
        <v>13</v>
      </c>
      <c r="Q13" s="620" t="s">
        <v>339</v>
      </c>
      <c r="R13" s="690">
        <v>15</v>
      </c>
      <c r="S13" s="627" t="s">
        <v>28</v>
      </c>
      <c r="T13" s="60">
        <f t="shared" si="0"/>
        <v>62</v>
      </c>
      <c r="V13" s="101" t="s">
        <v>75</v>
      </c>
      <c r="W13" s="86" t="s">
        <v>76</v>
      </c>
      <c r="X13" s="86" t="s">
        <v>68</v>
      </c>
      <c r="Y13" s="87">
        <f>Z6</f>
        <v>0.002549444444444444</v>
      </c>
      <c r="Z13" s="87">
        <f>Z6-Z6*0.05</f>
        <v>0.0024219722222222216</v>
      </c>
      <c r="AA13" s="68"/>
      <c r="AB13" s="101" t="s">
        <v>77</v>
      </c>
      <c r="AC13" s="102"/>
      <c r="AD13" s="102" t="s">
        <v>78</v>
      </c>
      <c r="AE13" s="103" t="s">
        <v>79</v>
      </c>
      <c r="AF13" s="104" t="s">
        <v>80</v>
      </c>
      <c r="AL13" t="s">
        <v>374</v>
      </c>
      <c r="AM13" t="s">
        <v>12</v>
      </c>
      <c r="AN13">
        <v>141.1</v>
      </c>
      <c r="AP13" t="s">
        <v>13</v>
      </c>
      <c r="AQ13">
        <v>152.72</v>
      </c>
    </row>
    <row r="14" spans="1:44" ht="12.75">
      <c r="A14" s="19">
        <f t="shared" si="1"/>
        <v>40196</v>
      </c>
      <c r="B14" s="54"/>
      <c r="C14" s="308">
        <f t="shared" si="2"/>
        <v>40202</v>
      </c>
      <c r="D14" s="24">
        <f>+jaarplan!AA16</f>
        <v>0</v>
      </c>
      <c r="E14" s="15" t="str">
        <f>+jaarplan!E16</f>
        <v>run</v>
      </c>
      <c r="F14" s="15">
        <f>+jaarplan!F16</f>
        <v>78</v>
      </c>
      <c r="G14" s="15" t="str">
        <f>+jaarplan!W16</f>
        <v>4x</v>
      </c>
      <c r="H14" s="690"/>
      <c r="I14" s="618"/>
      <c r="J14" s="690">
        <v>12</v>
      </c>
      <c r="K14" s="627" t="s">
        <v>478</v>
      </c>
      <c r="L14" s="562">
        <v>16</v>
      </c>
      <c r="M14" s="562"/>
      <c r="N14" s="719">
        <v>12</v>
      </c>
      <c r="O14" s="618" t="s">
        <v>180</v>
      </c>
      <c r="P14" s="611">
        <v>13</v>
      </c>
      <c r="Q14" s="599" t="s">
        <v>339</v>
      </c>
      <c r="R14" s="690">
        <v>25</v>
      </c>
      <c r="S14" s="628" t="s">
        <v>60</v>
      </c>
      <c r="T14" s="60">
        <f t="shared" si="0"/>
        <v>78</v>
      </c>
      <c r="V14" s="88" t="s">
        <v>81</v>
      </c>
      <c r="W14" s="93" t="s">
        <v>82</v>
      </c>
      <c r="X14" s="93" t="s">
        <v>68</v>
      </c>
      <c r="Y14" s="94">
        <f>Z6+Z6*0.05</f>
        <v>0.0026769166666666664</v>
      </c>
      <c r="Z14" s="94">
        <f>Z6</f>
        <v>0.002549444444444444</v>
      </c>
      <c r="AA14" s="68"/>
      <c r="AB14" s="88" t="s">
        <v>83</v>
      </c>
      <c r="AC14" s="89"/>
      <c r="AD14" s="89" t="s">
        <v>84</v>
      </c>
      <c r="AE14" s="105" t="s">
        <v>85</v>
      </c>
      <c r="AF14" s="104" t="s">
        <v>86</v>
      </c>
      <c r="AJ14" t="s">
        <v>378</v>
      </c>
      <c r="AL14" t="s">
        <v>370</v>
      </c>
      <c r="AM14" t="s">
        <v>12</v>
      </c>
      <c r="AN14">
        <v>14.536000000000001</v>
      </c>
      <c r="AO14" t="s">
        <v>371</v>
      </c>
      <c r="AP14" t="s">
        <v>13</v>
      </c>
      <c r="AQ14">
        <v>15.8</v>
      </c>
      <c r="AR14" t="s">
        <v>371</v>
      </c>
    </row>
    <row r="15" spans="1:44" ht="12.75">
      <c r="A15" s="19">
        <f t="shared" si="1"/>
        <v>40203</v>
      </c>
      <c r="B15" s="54"/>
      <c r="C15" s="308">
        <f t="shared" si="2"/>
        <v>40209</v>
      </c>
      <c r="D15" s="24">
        <f>+jaarplan!AA17</f>
        <v>0</v>
      </c>
      <c r="E15" s="15" t="str">
        <f>+jaarplan!E17</f>
        <v>RUST</v>
      </c>
      <c r="F15" s="15">
        <f>+jaarplan!F17</f>
        <v>33</v>
      </c>
      <c r="G15" s="15" t="str">
        <f>+jaarplan!W17</f>
        <v>2x</v>
      </c>
      <c r="H15" s="690"/>
      <c r="I15" s="618"/>
      <c r="J15" s="690">
        <v>8</v>
      </c>
      <c r="K15" s="714" t="s">
        <v>427</v>
      </c>
      <c r="L15" s="563"/>
      <c r="M15" s="563"/>
      <c r="N15" s="719">
        <v>10</v>
      </c>
      <c r="O15" s="618" t="s">
        <v>475</v>
      </c>
      <c r="P15" s="611"/>
      <c r="Q15" s="599"/>
      <c r="R15" s="690">
        <v>15</v>
      </c>
      <c r="S15" s="627" t="s">
        <v>476</v>
      </c>
      <c r="T15" s="60">
        <f t="shared" si="0"/>
        <v>33</v>
      </c>
      <c r="V15" s="88" t="s">
        <v>87</v>
      </c>
      <c r="W15" s="93" t="s">
        <v>88</v>
      </c>
      <c r="X15" s="93"/>
      <c r="Y15" s="106">
        <f>Z6-Z6*0.1</f>
        <v>0.0022944999999999997</v>
      </c>
      <c r="Z15" s="94">
        <f>Z6-Z6*0.15</f>
        <v>0.0021670277777777773</v>
      </c>
      <c r="AA15" s="68"/>
      <c r="AB15" s="88" t="s">
        <v>89</v>
      </c>
      <c r="AC15" s="89"/>
      <c r="AD15" s="89" t="s">
        <v>90</v>
      </c>
      <c r="AE15" s="107" t="s">
        <v>91</v>
      </c>
      <c r="AF15" s="104" t="s">
        <v>92</v>
      </c>
      <c r="AK15" t="s">
        <v>379</v>
      </c>
      <c r="AN15">
        <v>4.127682993946064</v>
      </c>
      <c r="AO15" t="s">
        <v>373</v>
      </c>
      <c r="AQ15">
        <v>3.7974683544303796</v>
      </c>
      <c r="AR15" t="s">
        <v>373</v>
      </c>
    </row>
    <row r="16" spans="1:43" ht="12.75">
      <c r="A16" s="20">
        <f t="shared" si="1"/>
        <v>40210</v>
      </c>
      <c r="B16" s="58"/>
      <c r="C16" s="59">
        <f t="shared" si="2"/>
        <v>40216</v>
      </c>
      <c r="D16" s="51" t="str">
        <f>+jaarplan!AA18</f>
        <v>hivernalles??</v>
      </c>
      <c r="E16" s="15" t="str">
        <f>+jaarplan!E18</f>
        <v>taper</v>
      </c>
      <c r="F16" s="50">
        <f>+jaarplan!F18</f>
        <v>44</v>
      </c>
      <c r="G16" s="50" t="str">
        <f>+jaarplan!W18</f>
        <v>3X</v>
      </c>
      <c r="H16" s="710"/>
      <c r="I16" s="711"/>
      <c r="J16" s="710">
        <v>12</v>
      </c>
      <c r="K16" s="715" t="s">
        <v>470</v>
      </c>
      <c r="L16" s="564"/>
      <c r="M16" s="564"/>
      <c r="N16" s="720">
        <v>12</v>
      </c>
      <c r="O16" s="711" t="s">
        <v>477</v>
      </c>
      <c r="P16" s="613"/>
      <c r="Q16" s="621"/>
      <c r="R16" s="710">
        <v>20</v>
      </c>
      <c r="S16" s="629" t="s">
        <v>28</v>
      </c>
      <c r="T16" s="60">
        <f t="shared" si="0"/>
        <v>44</v>
      </c>
      <c r="V16" s="98" t="s">
        <v>93</v>
      </c>
      <c r="W16" s="96" t="s">
        <v>94</v>
      </c>
      <c r="X16" s="96" t="s">
        <v>68</v>
      </c>
      <c r="Y16" s="97">
        <f>Z6</f>
        <v>0.002549444444444444</v>
      </c>
      <c r="Z16" s="97">
        <f>Z6-Z6*0.1</f>
        <v>0.0022944999999999997</v>
      </c>
      <c r="AA16" s="68"/>
      <c r="AB16" s="88" t="s">
        <v>95</v>
      </c>
      <c r="AC16" s="89"/>
      <c r="AD16" s="99" t="s">
        <v>96</v>
      </c>
      <c r="AE16" s="108" t="s">
        <v>97</v>
      </c>
      <c r="AF16" s="104" t="s">
        <v>98</v>
      </c>
      <c r="AL16" t="s">
        <v>374</v>
      </c>
      <c r="AM16" t="s">
        <v>12</v>
      </c>
      <c r="AN16">
        <v>152.72</v>
      </c>
      <c r="AP16" t="s">
        <v>13</v>
      </c>
      <c r="AQ16">
        <v>166</v>
      </c>
    </row>
    <row r="17" spans="1:44" ht="12.75">
      <c r="A17" s="19">
        <f t="shared" si="1"/>
        <v>40217</v>
      </c>
      <c r="B17" s="54"/>
      <c r="C17" s="308">
        <f t="shared" si="2"/>
        <v>40223</v>
      </c>
      <c r="D17" s="24">
        <f>+jaarplan!AA19</f>
        <v>0</v>
      </c>
      <c r="E17" s="12" t="str">
        <f>+jaarplan!E19</f>
        <v>bike</v>
      </c>
      <c r="F17" s="15">
        <f>+jaarplan!F19</f>
        <v>25</v>
      </c>
      <c r="G17" s="15" t="str">
        <f>+jaarplan!W19</f>
        <v>2X</v>
      </c>
      <c r="H17" s="685"/>
      <c r="I17" s="487"/>
      <c r="J17" s="685">
        <v>12</v>
      </c>
      <c r="K17" s="630" t="s">
        <v>180</v>
      </c>
      <c r="L17" s="484"/>
      <c r="M17" s="484"/>
      <c r="N17" s="717"/>
      <c r="O17" s="487"/>
      <c r="P17" s="369">
        <v>13</v>
      </c>
      <c r="Q17" s="482" t="s">
        <v>339</v>
      </c>
      <c r="R17" s="685"/>
      <c r="S17" s="630"/>
      <c r="T17" s="60">
        <f t="shared" si="0"/>
        <v>25</v>
      </c>
      <c r="V17" s="109" t="s">
        <v>99</v>
      </c>
      <c r="W17" s="77" t="s">
        <v>100</v>
      </c>
      <c r="X17" s="77" t="s">
        <v>101</v>
      </c>
      <c r="Y17" s="110">
        <f>Z6+Z6*0.05</f>
        <v>0.0026769166666666664</v>
      </c>
      <c r="Z17" s="77"/>
      <c r="AA17" s="68"/>
      <c r="AB17" s="109" t="s">
        <v>102</v>
      </c>
      <c r="AC17" s="111"/>
      <c r="AD17" s="112" t="s">
        <v>103</v>
      </c>
      <c r="AE17" s="108" t="s">
        <v>104</v>
      </c>
      <c r="AF17" s="104" t="s">
        <v>105</v>
      </c>
      <c r="AJ17" t="s">
        <v>380</v>
      </c>
      <c r="AL17" t="s">
        <v>370</v>
      </c>
      <c r="AM17" t="s">
        <v>12</v>
      </c>
      <c r="AN17">
        <v>15.8</v>
      </c>
      <c r="AO17" t="s">
        <v>371</v>
      </c>
      <c r="AP17" t="s">
        <v>13</v>
      </c>
      <c r="AQ17">
        <v>16.274</v>
      </c>
      <c r="AR17" t="s">
        <v>371</v>
      </c>
    </row>
    <row r="18" spans="1:44" ht="12.75">
      <c r="A18" s="19">
        <f t="shared" si="1"/>
        <v>40224</v>
      </c>
      <c r="B18" s="54"/>
      <c r="C18" s="308">
        <f t="shared" si="2"/>
        <v>40230</v>
      </c>
      <c r="D18" s="24">
        <f>+jaarplan!AA20</f>
        <v>0</v>
      </c>
      <c r="E18" s="15" t="str">
        <f>+jaarplan!E20</f>
        <v>swim</v>
      </c>
      <c r="F18" s="15">
        <f>+jaarplan!F20</f>
        <v>40</v>
      </c>
      <c r="G18" s="15" t="str">
        <f>+jaarplan!W20</f>
        <v>3x</v>
      </c>
      <c r="H18" s="685"/>
      <c r="I18" s="487"/>
      <c r="J18" s="685">
        <v>12</v>
      </c>
      <c r="K18" s="706" t="s">
        <v>180</v>
      </c>
      <c r="L18" s="369"/>
      <c r="M18" s="369"/>
      <c r="N18" s="717"/>
      <c r="O18" s="487"/>
      <c r="P18" s="369">
        <v>13</v>
      </c>
      <c r="Q18" s="376" t="s">
        <v>339</v>
      </c>
      <c r="R18" s="685">
        <v>15</v>
      </c>
      <c r="S18" s="625" t="s">
        <v>60</v>
      </c>
      <c r="T18" s="60">
        <f t="shared" si="0"/>
        <v>40</v>
      </c>
      <c r="AK18" t="s">
        <v>381</v>
      </c>
      <c r="AN18">
        <v>3.7974683544303796</v>
      </c>
      <c r="AO18" t="s">
        <v>373</v>
      </c>
      <c r="AQ18">
        <v>3.686862480029495</v>
      </c>
      <c r="AR18" t="s">
        <v>373</v>
      </c>
    </row>
    <row r="19" spans="1:43" ht="12.75">
      <c r="A19" s="19">
        <f t="shared" si="1"/>
        <v>40231</v>
      </c>
      <c r="B19" s="54"/>
      <c r="C19" s="308">
        <f t="shared" si="2"/>
        <v>40237</v>
      </c>
      <c r="D19" s="24" t="str">
        <f>+jaarplan!AA21</f>
        <v>watervliet??</v>
      </c>
      <c r="E19" s="15" t="str">
        <f>+jaarplan!E21</f>
        <v>RUST</v>
      </c>
      <c r="F19" s="15">
        <f>+jaarplan!F21</f>
        <v>20</v>
      </c>
      <c r="G19" s="15" t="str">
        <f>+jaarplan!W21</f>
        <v>2x</v>
      </c>
      <c r="H19" s="685"/>
      <c r="I19" s="487"/>
      <c r="J19" s="685">
        <v>10</v>
      </c>
      <c r="K19" s="810" t="s">
        <v>473</v>
      </c>
      <c r="L19" s="369"/>
      <c r="M19" s="369"/>
      <c r="N19" s="717"/>
      <c r="O19" s="487"/>
      <c r="P19" s="369"/>
      <c r="Q19" s="376"/>
      <c r="R19" s="685">
        <v>10</v>
      </c>
      <c r="S19" s="625" t="s">
        <v>60</v>
      </c>
      <c r="T19" s="60">
        <f t="shared" si="0"/>
        <v>20</v>
      </c>
      <c r="V19" s="816" t="s">
        <v>80</v>
      </c>
      <c r="W19" s="817"/>
      <c r="X19" s="818"/>
      <c r="AL19" t="s">
        <v>374</v>
      </c>
      <c r="AM19" t="s">
        <v>12</v>
      </c>
      <c r="AN19">
        <v>166</v>
      </c>
      <c r="AP19" t="s">
        <v>13</v>
      </c>
      <c r="AQ19">
        <v>170.98</v>
      </c>
    </row>
    <row r="20" spans="1:43" ht="12.75">
      <c r="A20" s="19">
        <f t="shared" si="1"/>
        <v>40238</v>
      </c>
      <c r="B20" s="54"/>
      <c r="C20" s="308">
        <f t="shared" si="2"/>
        <v>40244</v>
      </c>
      <c r="D20" s="24">
        <f>+jaarplan!AA22</f>
        <v>0</v>
      </c>
      <c r="E20" s="15" t="str">
        <f>+jaarplan!E22</f>
        <v>swim</v>
      </c>
      <c r="F20" s="15">
        <f>+jaarplan!F22</f>
        <v>40</v>
      </c>
      <c r="G20" s="15" t="str">
        <f>+jaarplan!W22</f>
        <v>2x</v>
      </c>
      <c r="H20" s="685"/>
      <c r="I20" s="487"/>
      <c r="J20" s="685">
        <v>12</v>
      </c>
      <c r="K20" s="706" t="s">
        <v>180</v>
      </c>
      <c r="L20" s="369"/>
      <c r="M20" s="369"/>
      <c r="N20" s="717"/>
      <c r="O20" s="487"/>
      <c r="P20" s="369">
        <v>13</v>
      </c>
      <c r="Q20" s="376"/>
      <c r="R20" s="685">
        <v>15</v>
      </c>
      <c r="S20" s="625" t="s">
        <v>60</v>
      </c>
      <c r="T20" s="60">
        <f t="shared" si="0"/>
        <v>40</v>
      </c>
      <c r="V20" s="113" t="s">
        <v>106</v>
      </c>
      <c r="W20" s="114" t="s">
        <v>24</v>
      </c>
      <c r="X20" s="114"/>
      <c r="Y20" s="114" t="s">
        <v>107</v>
      </c>
      <c r="Z20" s="83"/>
      <c r="AA20" s="70"/>
      <c r="AB20" s="816" t="s">
        <v>108</v>
      </c>
      <c r="AC20" s="818"/>
      <c r="AD20" s="68"/>
      <c r="AE20" s="68"/>
      <c r="AJ20" t="s">
        <v>382</v>
      </c>
      <c r="AL20" t="s">
        <v>370</v>
      </c>
      <c r="AM20" t="s">
        <v>383</v>
      </c>
      <c r="AN20">
        <v>16.274</v>
      </c>
      <c r="AO20" t="s">
        <v>371</v>
      </c>
      <c r="AQ20">
        <v>18.774</v>
      </c>
    </row>
    <row r="21" spans="1:40" ht="12.75">
      <c r="A21" s="19">
        <f t="shared" si="1"/>
        <v>40245</v>
      </c>
      <c r="B21" s="54"/>
      <c r="C21" s="308">
        <f t="shared" si="2"/>
        <v>40251</v>
      </c>
      <c r="D21" s="24">
        <f>+jaarplan!AA23</f>
        <v>0</v>
      </c>
      <c r="E21" s="15" t="str">
        <f>+jaarplan!E23</f>
        <v>swim-bike</v>
      </c>
      <c r="F21" s="15">
        <f>+jaarplan!F23</f>
        <v>43</v>
      </c>
      <c r="G21" s="15" t="str">
        <f>+jaarplan!W23</f>
        <v>3x</v>
      </c>
      <c r="H21" s="685"/>
      <c r="I21" s="487"/>
      <c r="J21" s="685">
        <v>12</v>
      </c>
      <c r="K21" s="706" t="s">
        <v>180</v>
      </c>
      <c r="L21" s="369"/>
      <c r="M21" s="369"/>
      <c r="N21" s="717"/>
      <c r="O21" s="487"/>
      <c r="P21" s="369">
        <v>13</v>
      </c>
      <c r="Q21" s="376"/>
      <c r="R21" s="685">
        <v>18</v>
      </c>
      <c r="S21" s="625"/>
      <c r="T21" s="60">
        <f t="shared" si="0"/>
        <v>43</v>
      </c>
      <c r="V21" s="115"/>
      <c r="W21" s="85"/>
      <c r="X21" s="116"/>
      <c r="Y21" s="85"/>
      <c r="Z21" s="85"/>
      <c r="AA21" s="68"/>
      <c r="AB21" s="117" t="s">
        <v>109</v>
      </c>
      <c r="AC21" s="118" t="s">
        <v>110</v>
      </c>
      <c r="AD21" s="68"/>
      <c r="AK21" t="s">
        <v>384</v>
      </c>
      <c r="AL21" t="s">
        <v>374</v>
      </c>
      <c r="AM21" t="s">
        <v>383</v>
      </c>
      <c r="AN21">
        <v>170.98</v>
      </c>
    </row>
    <row r="22" spans="1:30" ht="12.75">
      <c r="A22" s="19">
        <f t="shared" si="1"/>
        <v>40252</v>
      </c>
      <c r="B22" s="54"/>
      <c r="C22" s="308">
        <f t="shared" si="2"/>
        <v>40258</v>
      </c>
      <c r="D22" s="24">
        <f>+jaarplan!AA24</f>
        <v>0</v>
      </c>
      <c r="E22" s="15" t="str">
        <f>+jaarplan!E24</f>
        <v>swim</v>
      </c>
      <c r="F22" s="15">
        <f>+jaarplan!F24</f>
        <v>46</v>
      </c>
      <c r="G22" s="15" t="str">
        <f>+jaarplan!W24</f>
        <v>3x</v>
      </c>
      <c r="H22" s="685"/>
      <c r="I22" s="487"/>
      <c r="J22" s="685">
        <v>12</v>
      </c>
      <c r="K22" s="706" t="s">
        <v>180</v>
      </c>
      <c r="L22" s="369"/>
      <c r="M22" s="369"/>
      <c r="N22" s="717"/>
      <c r="O22" s="487"/>
      <c r="P22" s="369">
        <v>13</v>
      </c>
      <c r="Q22" s="376"/>
      <c r="R22" s="685">
        <v>21</v>
      </c>
      <c r="S22" s="625"/>
      <c r="T22" s="60">
        <f t="shared" si="0"/>
        <v>46</v>
      </c>
      <c r="V22" s="115" t="s">
        <v>79</v>
      </c>
      <c r="W22" s="93">
        <v>200</v>
      </c>
      <c r="X22" s="119" t="s">
        <v>68</v>
      </c>
      <c r="Y22" s="94">
        <f>Y13/5</f>
        <v>0.0005098888888888888</v>
      </c>
      <c r="Z22" s="94">
        <f>Z13/5</f>
        <v>0.0004843944444444443</v>
      </c>
      <c r="AA22" s="68"/>
      <c r="AB22" s="106">
        <f>Y22</f>
        <v>0.0005098888888888888</v>
      </c>
      <c r="AC22" s="94">
        <f>Z22/2</f>
        <v>0.00024219722222222216</v>
      </c>
      <c r="AD22" s="68"/>
    </row>
    <row r="23" spans="1:30" ht="12.75">
      <c r="A23" s="19">
        <f t="shared" si="1"/>
        <v>40259</v>
      </c>
      <c r="B23" s="54"/>
      <c r="C23" s="308">
        <f t="shared" si="2"/>
        <v>40265</v>
      </c>
      <c r="D23" s="24" t="str">
        <f>+jaarplan!AA25</f>
        <v>test  </v>
      </c>
      <c r="E23" s="15" t="str">
        <f>+jaarplan!E25</f>
        <v>RUST</v>
      </c>
      <c r="F23" s="15">
        <f>+jaarplan!F25</f>
        <v>24</v>
      </c>
      <c r="G23" s="15" t="str">
        <f>+jaarplan!W25</f>
        <v>2x</v>
      </c>
      <c r="H23" s="685"/>
      <c r="I23" s="487"/>
      <c r="J23" s="685">
        <v>12</v>
      </c>
      <c r="K23" s="706" t="s">
        <v>427</v>
      </c>
      <c r="L23" s="369"/>
      <c r="M23" s="369"/>
      <c r="N23" s="717"/>
      <c r="O23" s="487"/>
      <c r="P23" s="369"/>
      <c r="Q23" s="376"/>
      <c r="R23" s="685">
        <v>12</v>
      </c>
      <c r="S23" s="625"/>
      <c r="T23" s="60">
        <f t="shared" si="0"/>
        <v>24</v>
      </c>
      <c r="V23" s="115" t="s">
        <v>111</v>
      </c>
      <c r="W23" s="93">
        <v>300</v>
      </c>
      <c r="X23" s="119" t="s">
        <v>68</v>
      </c>
      <c r="Y23" s="94">
        <f>Y13/3.333</f>
        <v>0.0007649098243157648</v>
      </c>
      <c r="Z23" s="94">
        <f>Z13/3.333</f>
        <v>0.0007266643330999764</v>
      </c>
      <c r="AA23" s="68"/>
      <c r="AB23" s="106">
        <f>Y23</f>
        <v>0.0007649098243157648</v>
      </c>
      <c r="AC23" s="94">
        <f>Z23/2</f>
        <v>0.0003633321665499882</v>
      </c>
      <c r="AD23" s="68"/>
    </row>
    <row r="24" spans="1:30" ht="12.75">
      <c r="A24" s="19">
        <f t="shared" si="1"/>
        <v>40266</v>
      </c>
      <c r="B24" s="54"/>
      <c r="C24" s="308">
        <f t="shared" si="2"/>
        <v>40272</v>
      </c>
      <c r="D24" s="24">
        <f>+jaarplan!AA26</f>
        <v>0</v>
      </c>
      <c r="E24" s="15" t="str">
        <f>+jaarplan!E26</f>
        <v>swim</v>
      </c>
      <c r="F24" s="15">
        <f>+jaarplan!F26</f>
        <v>40</v>
      </c>
      <c r="G24" s="15" t="str">
        <f>+jaarplan!W26</f>
        <v>3x</v>
      </c>
      <c r="H24" s="685"/>
      <c r="I24" s="487"/>
      <c r="J24" s="685">
        <v>12</v>
      </c>
      <c r="K24" s="706" t="s">
        <v>180</v>
      </c>
      <c r="L24" s="369"/>
      <c r="M24" s="369"/>
      <c r="N24" s="717"/>
      <c r="O24" s="487"/>
      <c r="P24" s="369">
        <v>13</v>
      </c>
      <c r="Q24" s="376"/>
      <c r="R24" s="685">
        <v>15</v>
      </c>
      <c r="S24" s="625"/>
      <c r="T24" s="60">
        <f t="shared" si="0"/>
        <v>40</v>
      </c>
      <c r="V24" s="120" t="s">
        <v>112</v>
      </c>
      <c r="W24" s="96">
        <v>400</v>
      </c>
      <c r="X24" s="121" t="s">
        <v>68</v>
      </c>
      <c r="Y24" s="97">
        <f>Y13/2.5</f>
        <v>0.0010197777777777777</v>
      </c>
      <c r="Z24" s="97">
        <f>Z13/2.5</f>
        <v>0.0009687888888888887</v>
      </c>
      <c r="AA24" s="68"/>
      <c r="AB24" s="122">
        <f>Y24</f>
        <v>0.0010197777777777777</v>
      </c>
      <c r="AC24" s="97">
        <f>Z24/2</f>
        <v>0.0004843944444444443</v>
      </c>
      <c r="AD24" s="68"/>
    </row>
    <row r="25" spans="1:30" ht="12.75">
      <c r="A25" s="19">
        <f t="shared" si="1"/>
        <v>40273</v>
      </c>
      <c r="B25" s="54"/>
      <c r="C25" s="308">
        <f t="shared" si="2"/>
        <v>40279</v>
      </c>
      <c r="D25" s="24">
        <f>+jaarplan!AA27</f>
        <v>0</v>
      </c>
      <c r="E25" s="15" t="str">
        <f>+jaarplan!E27</f>
        <v>swim-bike</v>
      </c>
      <c r="F25" s="15">
        <f>+jaarplan!F27</f>
        <v>43</v>
      </c>
      <c r="G25" s="15" t="str">
        <f>+jaarplan!W27</f>
        <v>3x</v>
      </c>
      <c r="H25" s="685"/>
      <c r="I25" s="487"/>
      <c r="J25" s="685">
        <v>12</v>
      </c>
      <c r="K25" s="706" t="s">
        <v>180</v>
      </c>
      <c r="L25" s="369"/>
      <c r="M25" s="369"/>
      <c r="N25" s="717"/>
      <c r="O25" s="487"/>
      <c r="P25" s="369">
        <v>13</v>
      </c>
      <c r="Q25" s="376"/>
      <c r="R25" s="685">
        <v>18</v>
      </c>
      <c r="S25" s="625"/>
      <c r="T25" s="60">
        <f t="shared" si="0"/>
        <v>43</v>
      </c>
      <c r="V25" s="68"/>
      <c r="W25" s="123"/>
      <c r="X25" s="123"/>
      <c r="Y25" s="123"/>
      <c r="Z25" s="123"/>
      <c r="AA25" s="68"/>
      <c r="AB25" s="123"/>
      <c r="AC25" s="123"/>
      <c r="AD25" s="68"/>
    </row>
    <row r="26" spans="1:30" ht="12.75">
      <c r="A26" s="19">
        <f t="shared" si="1"/>
        <v>40280</v>
      </c>
      <c r="B26" s="54"/>
      <c r="C26" s="308">
        <f t="shared" si="2"/>
        <v>40286</v>
      </c>
      <c r="D26" s="24">
        <f>+jaarplan!AA28</f>
        <v>0</v>
      </c>
      <c r="E26" s="15" t="str">
        <f>+jaarplan!E28</f>
        <v>swim-bike</v>
      </c>
      <c r="F26" s="15">
        <f>+jaarplan!F28</f>
        <v>46</v>
      </c>
      <c r="G26" s="15" t="str">
        <f>+jaarplan!W28</f>
        <v>3x</v>
      </c>
      <c r="H26" s="685"/>
      <c r="I26" s="487"/>
      <c r="J26" s="685">
        <v>12</v>
      </c>
      <c r="K26" s="706" t="s">
        <v>180</v>
      </c>
      <c r="L26" s="369"/>
      <c r="M26" s="369"/>
      <c r="N26" s="717"/>
      <c r="O26" s="487"/>
      <c r="P26" s="369">
        <v>13</v>
      </c>
      <c r="Q26" s="376"/>
      <c r="R26" s="685">
        <v>21</v>
      </c>
      <c r="S26" s="625"/>
      <c r="T26" s="60">
        <f t="shared" si="0"/>
        <v>46</v>
      </c>
      <c r="V26" s="816" t="s">
        <v>86</v>
      </c>
      <c r="W26" s="817"/>
      <c r="X26" s="818"/>
      <c r="Y26" s="123"/>
      <c r="Z26" s="123"/>
      <c r="AA26" s="68"/>
      <c r="AB26" s="123"/>
      <c r="AC26" s="123"/>
      <c r="AD26" s="68"/>
    </row>
    <row r="27" spans="1:30" ht="12.75">
      <c r="A27" s="19">
        <f t="shared" si="1"/>
        <v>40287</v>
      </c>
      <c r="B27" s="54"/>
      <c r="C27" s="308">
        <f t="shared" si="2"/>
        <v>40293</v>
      </c>
      <c r="D27" s="24">
        <f>+jaarplan!AA29</f>
        <v>0</v>
      </c>
      <c r="E27" s="15" t="str">
        <f>+jaarplan!E29</f>
        <v>RUST</v>
      </c>
      <c r="F27" s="15">
        <f>+jaarplan!F29</f>
        <v>10</v>
      </c>
      <c r="G27" s="15" t="str">
        <f>+jaarplan!W29</f>
        <v>2x</v>
      </c>
      <c r="H27" s="685"/>
      <c r="I27" s="487"/>
      <c r="J27" s="685">
        <v>10</v>
      </c>
      <c r="K27" s="706"/>
      <c r="L27" s="369"/>
      <c r="M27" s="369"/>
      <c r="N27" s="717"/>
      <c r="O27" s="487"/>
      <c r="P27" s="369"/>
      <c r="Q27" s="376"/>
      <c r="R27" s="685"/>
      <c r="S27" s="625"/>
      <c r="T27" s="60">
        <f t="shared" si="0"/>
        <v>10</v>
      </c>
      <c r="V27" s="124" t="s">
        <v>113</v>
      </c>
      <c r="W27" s="86">
        <v>1000</v>
      </c>
      <c r="X27" s="125" t="s">
        <v>68</v>
      </c>
      <c r="Y27" s="87">
        <f>Y14</f>
        <v>0.0026769166666666664</v>
      </c>
      <c r="Z27" s="126">
        <f>Z14</f>
        <v>0.002549444444444444</v>
      </c>
      <c r="AA27" s="68"/>
      <c r="AB27" s="127">
        <f>Y27/2</f>
        <v>0.0013384583333333332</v>
      </c>
      <c r="AC27" s="87">
        <f>Z27/3</f>
        <v>0.0008498148148148146</v>
      </c>
      <c r="AD27" s="68"/>
    </row>
    <row r="28" spans="1:31" ht="12.75">
      <c r="A28" s="19">
        <f t="shared" si="1"/>
        <v>40294</v>
      </c>
      <c r="B28" s="54"/>
      <c r="C28" s="308">
        <f t="shared" si="2"/>
        <v>40300</v>
      </c>
      <c r="D28" s="24" t="str">
        <f>+jaarplan!AA30</f>
        <v>stage nice</v>
      </c>
      <c r="E28" s="15" t="str">
        <f>+jaarplan!E30</f>
        <v>stage max</v>
      </c>
      <c r="F28" s="15">
        <f>+jaarplan!F30</f>
        <v>60</v>
      </c>
      <c r="G28" s="15" t="str">
        <f>+jaarplan!W30</f>
        <v>6x</v>
      </c>
      <c r="H28" s="685"/>
      <c r="I28" s="487"/>
      <c r="J28" s="685"/>
      <c r="K28" s="706"/>
      <c r="L28" s="369"/>
      <c r="M28" s="369"/>
      <c r="N28" s="717"/>
      <c r="O28" s="487"/>
      <c r="P28" s="369"/>
      <c r="Q28" s="376"/>
      <c r="R28" s="685"/>
      <c r="S28" s="625"/>
      <c r="T28" s="60">
        <f t="shared" si="0"/>
        <v>0</v>
      </c>
      <c r="V28" s="128" t="s">
        <v>114</v>
      </c>
      <c r="W28" s="93">
        <v>2000</v>
      </c>
      <c r="X28" s="119" t="s">
        <v>68</v>
      </c>
      <c r="Y28" s="94">
        <f>Y14*2</f>
        <v>0.005353833333333333</v>
      </c>
      <c r="Z28" s="129">
        <f>Z14*2</f>
        <v>0.005098888888888888</v>
      </c>
      <c r="AA28" s="68"/>
      <c r="AB28" s="106">
        <f>Y28/2</f>
        <v>0.0026769166666666664</v>
      </c>
      <c r="AC28" s="94">
        <f>Z28/3</f>
        <v>0.0016996296296296293</v>
      </c>
      <c r="AD28" s="68"/>
      <c r="AE28" s="70" t="s">
        <v>115</v>
      </c>
    </row>
    <row r="29" spans="1:31" ht="12.75">
      <c r="A29" s="19">
        <f t="shared" si="1"/>
        <v>40301</v>
      </c>
      <c r="B29" s="54"/>
      <c r="C29" s="308">
        <f t="shared" si="2"/>
        <v>40307</v>
      </c>
      <c r="D29" s="24" t="str">
        <f>+jaarplan!AA31</f>
        <v>clubkampioenschap??</v>
      </c>
      <c r="E29" s="15" t="str">
        <f>+jaarplan!E31</f>
        <v>rust - speed</v>
      </c>
      <c r="F29" s="15">
        <f>+jaarplan!F31</f>
        <v>35</v>
      </c>
      <c r="G29" s="15" t="str">
        <f>+jaarplan!W31</f>
        <v>2x</v>
      </c>
      <c r="H29" s="685"/>
      <c r="I29" s="487"/>
      <c r="J29" s="685">
        <v>12</v>
      </c>
      <c r="K29" s="706"/>
      <c r="L29" s="369"/>
      <c r="M29" s="369"/>
      <c r="N29" s="717"/>
      <c r="O29" s="487"/>
      <c r="P29" s="369">
        <v>13</v>
      </c>
      <c r="Q29" s="376"/>
      <c r="R29" s="685">
        <v>10</v>
      </c>
      <c r="S29" s="625" t="s">
        <v>512</v>
      </c>
      <c r="T29" s="60">
        <f t="shared" si="0"/>
        <v>35</v>
      </c>
      <c r="V29" s="130" t="s">
        <v>116</v>
      </c>
      <c r="W29" s="96">
        <v>3000</v>
      </c>
      <c r="X29" s="121" t="s">
        <v>68</v>
      </c>
      <c r="Y29" s="97">
        <f>Y14*3</f>
        <v>0.00803075</v>
      </c>
      <c r="Z29" s="131">
        <f>Z14*3</f>
        <v>0.007648333333333332</v>
      </c>
      <c r="AA29" s="68"/>
      <c r="AB29" s="122">
        <f>Y29/2</f>
        <v>0.004015375</v>
      </c>
      <c r="AC29" s="97">
        <f>Z29/3</f>
        <v>0.002549444444444444</v>
      </c>
      <c r="AD29" s="68"/>
      <c r="AE29" s="132" t="s">
        <v>117</v>
      </c>
    </row>
    <row r="30" spans="1:30" ht="12.75">
      <c r="A30" s="19">
        <f t="shared" si="1"/>
        <v>40308</v>
      </c>
      <c r="B30" s="54"/>
      <c r="C30" s="308">
        <f t="shared" si="2"/>
        <v>40314</v>
      </c>
      <c r="D30" s="24">
        <f>+jaarplan!AA32</f>
        <v>0</v>
      </c>
      <c r="E30" s="15" t="str">
        <f>+jaarplan!E32</f>
        <v>volume</v>
      </c>
      <c r="F30" s="15">
        <f>+jaarplan!F32</f>
        <v>60</v>
      </c>
      <c r="G30" s="15" t="str">
        <f>+jaarplan!W32</f>
        <v>3x</v>
      </c>
      <c r="H30" s="685"/>
      <c r="I30" s="487"/>
      <c r="J30" s="685">
        <v>25</v>
      </c>
      <c r="K30" s="706"/>
      <c r="L30" s="369"/>
      <c r="M30" s="369"/>
      <c r="N30" s="717">
        <v>15</v>
      </c>
      <c r="O30" s="487"/>
      <c r="P30" s="369">
        <v>20</v>
      </c>
      <c r="Q30" s="376"/>
      <c r="R30" s="685"/>
      <c r="S30" s="487"/>
      <c r="T30" s="60">
        <f t="shared" si="0"/>
        <v>60</v>
      </c>
      <c r="V30" s="68"/>
      <c r="W30" s="68"/>
      <c r="X30" s="68"/>
      <c r="Y30" s="68"/>
      <c r="Z30" s="68"/>
      <c r="AA30" s="68"/>
      <c r="AB30" s="68"/>
      <c r="AC30" s="68"/>
      <c r="AD30" s="68"/>
    </row>
    <row r="31" spans="1:30" ht="12.75">
      <c r="A31" s="19">
        <f t="shared" si="1"/>
        <v>40315</v>
      </c>
      <c r="B31" s="54"/>
      <c r="C31" s="308">
        <f t="shared" si="2"/>
        <v>40321</v>
      </c>
      <c r="D31" s="24">
        <f>+jaarplan!AA33</f>
        <v>0</v>
      </c>
      <c r="E31" s="15" t="str">
        <f>+jaarplan!E33</f>
        <v>rust - speed</v>
      </c>
      <c r="F31" s="15">
        <f>+jaarplan!F33</f>
        <v>35</v>
      </c>
      <c r="G31" s="15" t="str">
        <f>+jaarplan!W33</f>
        <v>4x</v>
      </c>
      <c r="H31" s="685"/>
      <c r="I31" s="487"/>
      <c r="J31" s="685">
        <v>5</v>
      </c>
      <c r="K31" s="706"/>
      <c r="L31" s="369"/>
      <c r="M31" s="369"/>
      <c r="N31" s="717">
        <v>12</v>
      </c>
      <c r="O31" s="487" t="s">
        <v>478</v>
      </c>
      <c r="P31" s="369"/>
      <c r="Q31" s="376"/>
      <c r="R31" s="685">
        <v>18</v>
      </c>
      <c r="S31" s="487"/>
      <c r="T31" s="60">
        <f t="shared" si="0"/>
        <v>35</v>
      </c>
      <c r="X31" s="70" t="s">
        <v>118</v>
      </c>
      <c r="Y31" s="68"/>
      <c r="Z31" s="68"/>
      <c r="AA31" s="68"/>
      <c r="AB31" s="68"/>
      <c r="AC31" s="68"/>
      <c r="AD31" s="68"/>
    </row>
    <row r="32" spans="1:30" ht="12.75">
      <c r="A32" s="19">
        <f t="shared" si="1"/>
        <v>40322</v>
      </c>
      <c r="B32" s="54"/>
      <c r="C32" s="308">
        <f t="shared" si="2"/>
        <v>40328</v>
      </c>
      <c r="D32" s="24" t="str">
        <f>+jaarplan!AA34</f>
        <v>1/2 leuven</v>
      </c>
      <c r="E32" s="15" t="str">
        <f>+jaarplan!E34</f>
        <v>speed</v>
      </c>
      <c r="F32" s="15">
        <f>+jaarplan!F34</f>
        <v>48</v>
      </c>
      <c r="G32" s="15" t="str">
        <f>+jaarplan!W34</f>
        <v>3x</v>
      </c>
      <c r="H32" s="685"/>
      <c r="I32" s="487"/>
      <c r="J32" s="685">
        <v>15</v>
      </c>
      <c r="K32" s="706" t="s">
        <v>482</v>
      </c>
      <c r="L32" s="369"/>
      <c r="M32" s="369"/>
      <c r="N32" s="717"/>
      <c r="O32" s="487"/>
      <c r="P32" s="369">
        <v>12</v>
      </c>
      <c r="Q32" s="376"/>
      <c r="R32" s="685">
        <v>21</v>
      </c>
      <c r="S32" s="487" t="s">
        <v>28</v>
      </c>
      <c r="T32" s="60">
        <f t="shared" si="0"/>
        <v>48</v>
      </c>
      <c r="V32" s="816" t="s">
        <v>119</v>
      </c>
      <c r="W32" s="818"/>
      <c r="X32" s="68"/>
      <c r="Y32" s="68"/>
      <c r="Z32" s="68"/>
      <c r="AA32" s="68"/>
      <c r="AB32" s="133" t="s">
        <v>120</v>
      </c>
      <c r="AC32" s="134" t="s">
        <v>121</v>
      </c>
      <c r="AD32" s="68"/>
    </row>
    <row r="33" spans="1:30" ht="12.75">
      <c r="A33" s="19">
        <f t="shared" si="1"/>
        <v>40329</v>
      </c>
      <c r="B33" s="54"/>
      <c r="C33" s="308">
        <f t="shared" si="2"/>
        <v>40335</v>
      </c>
      <c r="D33" s="24" t="str">
        <f>+jaarplan!AA35</f>
        <v>70-30 rapperswil</v>
      </c>
      <c r="E33" s="15" t="str">
        <f>+jaarplan!E35</f>
        <v>taper</v>
      </c>
      <c r="F33" s="15">
        <f>+jaarplan!F35</f>
        <v>38</v>
      </c>
      <c r="G33" s="15" t="str">
        <f>+jaarplan!W35</f>
        <v>3x</v>
      </c>
      <c r="H33" s="685"/>
      <c r="I33" s="487"/>
      <c r="J33" s="685">
        <v>12</v>
      </c>
      <c r="K33" s="706"/>
      <c r="L33" s="369"/>
      <c r="M33" s="369"/>
      <c r="N33" s="717">
        <v>5</v>
      </c>
      <c r="O33" s="487"/>
      <c r="P33" s="369"/>
      <c r="Q33" s="376"/>
      <c r="R33" s="685">
        <v>21</v>
      </c>
      <c r="S33" s="487" t="s">
        <v>28</v>
      </c>
      <c r="T33" s="60">
        <f t="shared" si="0"/>
        <v>38</v>
      </c>
      <c r="V33" s="135" t="s">
        <v>91</v>
      </c>
      <c r="W33" s="86">
        <v>100</v>
      </c>
      <c r="X33" s="125" t="s">
        <v>68</v>
      </c>
      <c r="Y33" s="87">
        <f>Y15/10</f>
        <v>0.00022944999999999997</v>
      </c>
      <c r="Z33" s="126">
        <f>Z15/10</f>
        <v>0.00021670277777777772</v>
      </c>
      <c r="AA33" s="68"/>
      <c r="AB33" s="106">
        <f>Y33*3</f>
        <v>0.0006883499999999999</v>
      </c>
      <c r="AC33" s="94">
        <f>Z33*2</f>
        <v>0.00043340555555555543</v>
      </c>
      <c r="AD33" s="68"/>
    </row>
    <row r="34" spans="1:30" ht="12.75">
      <c r="A34" s="19">
        <f t="shared" si="1"/>
        <v>40336</v>
      </c>
      <c r="B34" s="54"/>
      <c r="C34" s="308">
        <f t="shared" si="2"/>
        <v>40342</v>
      </c>
      <c r="D34" s="24">
        <f>+jaarplan!AA36</f>
        <v>0</v>
      </c>
      <c r="E34" s="15" t="str">
        <f>+jaarplan!E36</f>
        <v>rust-speed</v>
      </c>
      <c r="F34" s="15">
        <f>+jaarplan!F36</f>
        <v>30</v>
      </c>
      <c r="G34" s="15" t="str">
        <f>+jaarplan!W36</f>
        <v>2x</v>
      </c>
      <c r="H34" s="685"/>
      <c r="I34" s="487"/>
      <c r="J34" s="685"/>
      <c r="K34" s="706"/>
      <c r="L34" s="369"/>
      <c r="M34" s="369"/>
      <c r="N34" s="717">
        <v>10</v>
      </c>
      <c r="O34" s="487"/>
      <c r="P34" s="369"/>
      <c r="Q34" s="376"/>
      <c r="R34" s="685">
        <v>20</v>
      </c>
      <c r="S34" s="487"/>
      <c r="T34" s="60">
        <f t="shared" si="0"/>
        <v>30</v>
      </c>
      <c r="V34" s="128" t="s">
        <v>112</v>
      </c>
      <c r="W34" s="93">
        <v>200</v>
      </c>
      <c r="X34" s="119" t="s">
        <v>68</v>
      </c>
      <c r="Y34" s="94">
        <f>Y15/5</f>
        <v>0.00045889999999999993</v>
      </c>
      <c r="Z34" s="129">
        <f>Z15/5</f>
        <v>0.00043340555555555543</v>
      </c>
      <c r="AA34" s="68"/>
      <c r="AB34" s="106">
        <f>Y34*3</f>
        <v>0.0013766999999999998</v>
      </c>
      <c r="AC34" s="94">
        <f>Z34*2</f>
        <v>0.0008668111111111109</v>
      </c>
      <c r="AD34" s="68"/>
    </row>
    <row r="35" spans="1:30" ht="12.75">
      <c r="A35" s="19">
        <f t="shared" si="1"/>
        <v>40343</v>
      </c>
      <c r="B35" s="54"/>
      <c r="C35" s="308">
        <f t="shared" si="2"/>
        <v>40349</v>
      </c>
      <c r="D35" s="24" t="str">
        <f>+jaarplan!AA37</f>
        <v>3/4 STEIN</v>
      </c>
      <c r="E35" s="15" t="str">
        <f>+jaarplan!E37</f>
        <v>taper</v>
      </c>
      <c r="F35" s="15">
        <f>+jaarplan!F37</f>
        <v>50</v>
      </c>
      <c r="G35" s="15" t="str">
        <f>+jaarplan!W37</f>
        <v>3x</v>
      </c>
      <c r="H35" s="685"/>
      <c r="I35" s="487"/>
      <c r="J35" s="685">
        <v>12</v>
      </c>
      <c r="K35" s="625"/>
      <c r="L35" s="370"/>
      <c r="M35" s="370"/>
      <c r="N35" s="717">
        <v>8</v>
      </c>
      <c r="O35" s="487"/>
      <c r="P35" s="369"/>
      <c r="Q35" s="376"/>
      <c r="R35" s="685">
        <v>30</v>
      </c>
      <c r="S35" s="487" t="s">
        <v>28</v>
      </c>
      <c r="T35" s="60">
        <f t="shared" si="0"/>
        <v>50</v>
      </c>
      <c r="V35" s="130" t="s">
        <v>122</v>
      </c>
      <c r="W35" s="96">
        <v>300</v>
      </c>
      <c r="X35" s="121" t="s">
        <v>68</v>
      </c>
      <c r="Y35" s="97">
        <f>Y15/3.333</f>
        <v>0.0006884188418841883</v>
      </c>
      <c r="Z35" s="131">
        <f>Z15/3.333</f>
        <v>0.0006501733506684</v>
      </c>
      <c r="AA35" s="68"/>
      <c r="AB35" s="122">
        <f>Y35*3</f>
        <v>0.002065256525652565</v>
      </c>
      <c r="AC35" s="97">
        <f>Z35*2</f>
        <v>0.0013003467013368</v>
      </c>
      <c r="AD35" s="68"/>
    </row>
    <row r="36" spans="1:30" ht="12.75">
      <c r="A36" s="325">
        <f t="shared" si="1"/>
        <v>40350</v>
      </c>
      <c r="B36" s="338"/>
      <c r="C36" s="306">
        <f t="shared" si="2"/>
        <v>40356</v>
      </c>
      <c r="D36" s="28" t="str">
        <f>+jaarplan!AA38</f>
        <v>test</v>
      </c>
      <c r="E36" s="12" t="str">
        <f>+jaarplan!E38</f>
        <v>rust</v>
      </c>
      <c r="F36" s="12">
        <f>+jaarplan!F38</f>
        <v>22</v>
      </c>
      <c r="G36" s="12" t="str">
        <f>+jaarplan!W38</f>
        <v>2x</v>
      </c>
      <c r="H36" s="688"/>
      <c r="I36" s="617"/>
      <c r="J36" s="688"/>
      <c r="K36" s="626"/>
      <c r="L36" s="561"/>
      <c r="M36" s="561"/>
      <c r="N36" s="718">
        <v>10</v>
      </c>
      <c r="O36" s="617"/>
      <c r="P36" s="608"/>
      <c r="Q36" s="616"/>
      <c r="R36" s="688">
        <v>12</v>
      </c>
      <c r="S36" s="617"/>
      <c r="T36" s="60">
        <f t="shared" si="0"/>
        <v>22</v>
      </c>
      <c r="V36" s="136"/>
      <c r="W36" s="123"/>
      <c r="X36" s="68"/>
      <c r="Y36" s="123"/>
      <c r="Z36" s="123"/>
      <c r="AA36" s="68"/>
      <c r="AB36" s="123"/>
      <c r="AC36" s="123"/>
      <c r="AD36" s="68"/>
    </row>
    <row r="37" spans="1:30" ht="12.75">
      <c r="A37" s="19">
        <f t="shared" si="1"/>
        <v>40357</v>
      </c>
      <c r="B37" s="54"/>
      <c r="C37" s="308">
        <f t="shared" si="2"/>
        <v>40363</v>
      </c>
      <c r="D37" s="24">
        <f>+jaarplan!AA39</f>
        <v>0</v>
      </c>
      <c r="E37" s="15" t="str">
        <f>+jaarplan!E39</f>
        <v>volume</v>
      </c>
      <c r="F37" s="15">
        <f>+jaarplan!F39</f>
        <v>74</v>
      </c>
      <c r="G37" s="15" t="str">
        <f>+jaarplan!W39</f>
        <v>4x</v>
      </c>
      <c r="H37" s="690"/>
      <c r="I37" s="618"/>
      <c r="J37" s="690">
        <v>15</v>
      </c>
      <c r="K37" s="627" t="s">
        <v>482</v>
      </c>
      <c r="L37" s="562">
        <v>16</v>
      </c>
      <c r="M37" s="562" t="s">
        <v>511</v>
      </c>
      <c r="N37" s="719"/>
      <c r="O37" s="618"/>
      <c r="P37" s="611">
        <v>13</v>
      </c>
      <c r="Q37" s="603"/>
      <c r="R37" s="690">
        <v>30</v>
      </c>
      <c r="S37" s="618"/>
      <c r="T37" s="60">
        <f t="shared" si="0"/>
        <v>74</v>
      </c>
      <c r="V37" s="70" t="s">
        <v>123</v>
      </c>
      <c r="W37" s="68"/>
      <c r="X37" s="68"/>
      <c r="Y37" s="123"/>
      <c r="Z37" s="123"/>
      <c r="AA37" s="68"/>
      <c r="AB37" s="123"/>
      <c r="AC37" s="123"/>
      <c r="AD37" s="68"/>
    </row>
    <row r="38" spans="1:30" ht="12.75">
      <c r="A38" s="19">
        <f t="shared" si="1"/>
        <v>40364</v>
      </c>
      <c r="B38" s="54"/>
      <c r="C38" s="308">
        <f t="shared" si="2"/>
        <v>40370</v>
      </c>
      <c r="D38" s="24">
        <f>+jaarplan!AA40</f>
        <v>0</v>
      </c>
      <c r="E38" s="15" t="str">
        <f>+jaarplan!E40</f>
        <v>volume</v>
      </c>
      <c r="F38" s="15">
        <f>+jaarplan!F40</f>
        <v>74</v>
      </c>
      <c r="G38" s="15" t="str">
        <f>+jaarplan!W40</f>
        <v>4x</v>
      </c>
      <c r="H38" s="690"/>
      <c r="I38" s="618"/>
      <c r="J38" s="690">
        <v>15</v>
      </c>
      <c r="K38" s="627" t="s">
        <v>482</v>
      </c>
      <c r="L38" s="562">
        <v>16</v>
      </c>
      <c r="M38" s="562" t="s">
        <v>511</v>
      </c>
      <c r="N38" s="719"/>
      <c r="O38" s="618"/>
      <c r="P38" s="611">
        <v>13</v>
      </c>
      <c r="Q38" s="603"/>
      <c r="R38" s="690">
        <v>30</v>
      </c>
      <c r="S38" s="618" t="s">
        <v>484</v>
      </c>
      <c r="T38" s="60">
        <f t="shared" si="0"/>
        <v>74</v>
      </c>
      <c r="V38" s="816" t="s">
        <v>124</v>
      </c>
      <c r="W38" s="818"/>
      <c r="X38" s="68"/>
      <c r="Y38" s="123"/>
      <c r="Z38" s="123"/>
      <c r="AA38" s="68"/>
      <c r="AB38" s="117" t="s">
        <v>109</v>
      </c>
      <c r="AC38" s="134" t="s">
        <v>121</v>
      </c>
      <c r="AD38" s="68"/>
    </row>
    <row r="39" spans="1:30" ht="12.75">
      <c r="A39" s="19">
        <f t="shared" si="1"/>
        <v>40371</v>
      </c>
      <c r="B39" s="54"/>
      <c r="C39" s="308">
        <f t="shared" si="2"/>
        <v>40377</v>
      </c>
      <c r="D39" s="24">
        <f>+jaarplan!AA41</f>
        <v>0</v>
      </c>
      <c r="E39" s="15" t="str">
        <f>+jaarplan!E41</f>
        <v>im speed</v>
      </c>
      <c r="F39" s="15">
        <f>+jaarplan!F41</f>
        <v>40</v>
      </c>
      <c r="G39" s="15" t="str">
        <f>+jaarplan!W41</f>
        <v>3x</v>
      </c>
      <c r="H39" s="690"/>
      <c r="I39" s="618"/>
      <c r="J39" s="690">
        <v>14</v>
      </c>
      <c r="K39" s="627"/>
      <c r="L39" s="562"/>
      <c r="M39" s="562"/>
      <c r="N39" s="719"/>
      <c r="O39" s="618"/>
      <c r="P39" s="611">
        <v>12</v>
      </c>
      <c r="Q39" s="603"/>
      <c r="R39" s="690">
        <v>20</v>
      </c>
      <c r="S39" s="618" t="s">
        <v>483</v>
      </c>
      <c r="T39" s="60">
        <f t="shared" si="0"/>
        <v>46</v>
      </c>
      <c r="V39" s="137" t="s">
        <v>125</v>
      </c>
      <c r="W39" s="86">
        <v>1000</v>
      </c>
      <c r="X39" s="125" t="s">
        <v>68</v>
      </c>
      <c r="Y39" s="87">
        <f>Y16</f>
        <v>0.002549444444444444</v>
      </c>
      <c r="Z39" s="126">
        <f>Z16</f>
        <v>0.0022944999999999997</v>
      </c>
      <c r="AA39" s="68"/>
      <c r="AB39" s="106">
        <f>Y39</f>
        <v>0.002549444444444444</v>
      </c>
      <c r="AC39" s="94">
        <f>Z39*2</f>
        <v>0.004588999999999999</v>
      </c>
      <c r="AD39" s="68"/>
    </row>
    <row r="40" spans="1:29" ht="12.75">
      <c r="A40" s="19">
        <f t="shared" si="1"/>
        <v>40378</v>
      </c>
      <c r="B40" s="54"/>
      <c r="C40" s="308">
        <f t="shared" si="2"/>
        <v>40384</v>
      </c>
      <c r="D40" s="24" t="str">
        <f>+jaarplan!AA42</f>
        <v>IM ZURICH</v>
      </c>
      <c r="E40" s="15" t="str">
        <f>+jaarplan!E42</f>
        <v>taper</v>
      </c>
      <c r="F40" s="15">
        <f>+jaarplan!F42</f>
        <v>52</v>
      </c>
      <c r="G40" s="15" t="str">
        <f>+jaarplan!W42</f>
        <v>2x</v>
      </c>
      <c r="H40" s="690"/>
      <c r="I40" s="618"/>
      <c r="J40" s="690">
        <v>8</v>
      </c>
      <c r="K40" s="627"/>
      <c r="L40" s="562">
        <v>5</v>
      </c>
      <c r="M40" s="562"/>
      <c r="N40" s="719"/>
      <c r="O40" s="618"/>
      <c r="P40" s="611"/>
      <c r="Q40" s="603"/>
      <c r="R40" s="690">
        <v>42</v>
      </c>
      <c r="S40" s="618" t="s">
        <v>28</v>
      </c>
      <c r="T40" s="60">
        <f t="shared" si="0"/>
        <v>55</v>
      </c>
      <c r="V40" s="128" t="s">
        <v>116</v>
      </c>
      <c r="W40" s="93">
        <v>2000</v>
      </c>
      <c r="X40" s="119" t="s">
        <v>68</v>
      </c>
      <c r="Y40" s="94">
        <f>Y16*2</f>
        <v>0.005098888888888888</v>
      </c>
      <c r="Z40" s="129">
        <f>Z16*2</f>
        <v>0.004588999999999999</v>
      </c>
      <c r="AA40" s="68"/>
      <c r="AB40" s="106">
        <f>Y40</f>
        <v>0.005098888888888888</v>
      </c>
      <c r="AC40" s="94">
        <f>Z40*2</f>
        <v>0.009177999999999999</v>
      </c>
    </row>
    <row r="41" spans="1:29" ht="12.75">
      <c r="A41" s="325">
        <f t="shared" si="1"/>
        <v>40385</v>
      </c>
      <c r="B41" s="338"/>
      <c r="C41" s="306">
        <f t="shared" si="2"/>
        <v>40391</v>
      </c>
      <c r="D41" s="28">
        <f>+jaarplan!AA43</f>
        <v>0</v>
      </c>
      <c r="E41" s="12">
        <f>+jaarplan!E43</f>
        <v>0</v>
      </c>
      <c r="F41" s="12">
        <f>+jaarplan!F43</f>
        <v>0</v>
      </c>
      <c r="G41" s="12">
        <f>+jaarplan!W43</f>
        <v>0</v>
      </c>
      <c r="H41" s="694"/>
      <c r="I41" s="712"/>
      <c r="J41" s="694"/>
      <c r="K41" s="712"/>
      <c r="L41" s="374"/>
      <c r="M41" s="374"/>
      <c r="N41" s="694"/>
      <c r="O41" s="712"/>
      <c r="P41" s="374"/>
      <c r="Q41" s="374"/>
      <c r="R41" s="694"/>
      <c r="S41" s="712"/>
      <c r="T41" s="60">
        <f t="shared" si="0"/>
        <v>0</v>
      </c>
      <c r="V41" s="130" t="s">
        <v>126</v>
      </c>
      <c r="W41" s="96">
        <v>3000</v>
      </c>
      <c r="X41" s="121" t="s">
        <v>68</v>
      </c>
      <c r="Y41" s="97">
        <f>Y16*3</f>
        <v>0.007648333333333332</v>
      </c>
      <c r="Z41" s="131">
        <f>Z16*3</f>
        <v>0.006883499999999999</v>
      </c>
      <c r="AA41" s="68"/>
      <c r="AB41" s="122">
        <f>Y41</f>
        <v>0.007648333333333332</v>
      </c>
      <c r="AC41" s="97">
        <f>Z41*2</f>
        <v>0.013766999999999998</v>
      </c>
    </row>
    <row r="42" spans="1:29" ht="12.75">
      <c r="A42" s="19">
        <f t="shared" si="1"/>
        <v>40392</v>
      </c>
      <c r="B42" s="54"/>
      <c r="C42" s="308">
        <f t="shared" si="2"/>
        <v>40398</v>
      </c>
      <c r="D42" s="24">
        <f>+jaarplan!AA44</f>
        <v>0</v>
      </c>
      <c r="E42" s="15">
        <f>+jaarplan!E45</f>
        <v>0</v>
      </c>
      <c r="F42" s="15">
        <f>+jaarplan!F44</f>
        <v>0</v>
      </c>
      <c r="G42" s="15">
        <f>+jaarplan!W44</f>
        <v>0</v>
      </c>
      <c r="H42" s="685"/>
      <c r="I42" s="487"/>
      <c r="J42" s="685"/>
      <c r="K42" s="625"/>
      <c r="L42" s="370"/>
      <c r="M42" s="370"/>
      <c r="N42" s="717"/>
      <c r="O42" s="487"/>
      <c r="P42" s="369"/>
      <c r="Q42" s="376"/>
      <c r="R42" s="685"/>
      <c r="S42" s="487"/>
      <c r="T42" s="60">
        <f t="shared" si="0"/>
        <v>0</v>
      </c>
      <c r="X42" s="123"/>
      <c r="AC42" s="18"/>
    </row>
    <row r="43" spans="1:20" ht="12.75">
      <c r="A43" s="19">
        <f t="shared" si="1"/>
        <v>40399</v>
      </c>
      <c r="B43" s="54"/>
      <c r="C43" s="308">
        <f t="shared" si="2"/>
        <v>40405</v>
      </c>
      <c r="D43" s="24">
        <f>+jaarplan!AA45</f>
        <v>0</v>
      </c>
      <c r="E43" s="15">
        <f>+jaarplan!E46</f>
        <v>0</v>
      </c>
      <c r="F43" s="15">
        <f>+jaarplan!F45</f>
        <v>0</v>
      </c>
      <c r="G43" s="15">
        <f>+jaarplan!W45</f>
        <v>0</v>
      </c>
      <c r="H43" s="685"/>
      <c r="I43" s="487"/>
      <c r="J43" s="685"/>
      <c r="K43" s="625"/>
      <c r="L43" s="370"/>
      <c r="M43" s="370"/>
      <c r="N43" s="717"/>
      <c r="O43" s="487"/>
      <c r="P43" s="369"/>
      <c r="Q43" s="376"/>
      <c r="R43" s="685"/>
      <c r="S43" s="487"/>
      <c r="T43" s="60">
        <f t="shared" si="0"/>
        <v>0</v>
      </c>
    </row>
    <row r="44" spans="1:20" ht="12.75">
      <c r="A44" s="19">
        <f t="shared" si="1"/>
        <v>40406</v>
      </c>
      <c r="B44" s="54"/>
      <c r="C44" s="308">
        <f t="shared" si="2"/>
        <v>40412</v>
      </c>
      <c r="D44" s="24">
        <f>+jaarplan!AA46</f>
        <v>0</v>
      </c>
      <c r="E44" s="15">
        <f>+jaarplan!E47</f>
        <v>0</v>
      </c>
      <c r="F44" s="15">
        <f>+jaarplan!F46</f>
        <v>0</v>
      </c>
      <c r="G44" s="15">
        <f>+jaarplan!W46</f>
        <v>0</v>
      </c>
      <c r="H44" s="685"/>
      <c r="I44" s="487"/>
      <c r="J44" s="685"/>
      <c r="K44" s="625"/>
      <c r="L44" s="370"/>
      <c r="M44" s="370"/>
      <c r="N44" s="717"/>
      <c r="O44" s="487"/>
      <c r="P44" s="369"/>
      <c r="Q44" s="376"/>
      <c r="R44" s="685"/>
      <c r="S44" s="487"/>
      <c r="T44" s="60">
        <f t="shared" si="0"/>
        <v>0</v>
      </c>
    </row>
    <row r="45" spans="1:20" ht="12.75">
      <c r="A45" s="19">
        <f t="shared" si="1"/>
        <v>40413</v>
      </c>
      <c r="B45" s="54"/>
      <c r="C45" s="308">
        <f t="shared" si="2"/>
        <v>40419</v>
      </c>
      <c r="D45" s="24">
        <f>+jaarplan!AA47</f>
        <v>0</v>
      </c>
      <c r="E45" s="15">
        <f>+jaarplan!E48</f>
        <v>0</v>
      </c>
      <c r="F45" s="15">
        <f>+jaarplan!F47</f>
        <v>0</v>
      </c>
      <c r="G45" s="15">
        <f>+jaarplan!W47</f>
        <v>0</v>
      </c>
      <c r="H45" s="685"/>
      <c r="I45" s="487"/>
      <c r="J45" s="685"/>
      <c r="K45" s="625"/>
      <c r="L45" s="370"/>
      <c r="M45" s="370"/>
      <c r="N45" s="717"/>
      <c r="O45" s="487"/>
      <c r="P45" s="369"/>
      <c r="Q45" s="376"/>
      <c r="R45" s="685"/>
      <c r="S45" s="487"/>
      <c r="T45" s="60">
        <f t="shared" si="0"/>
        <v>0</v>
      </c>
    </row>
    <row r="46" spans="1:20" ht="12.75">
      <c r="A46" s="19">
        <f t="shared" si="1"/>
        <v>40420</v>
      </c>
      <c r="B46" s="54"/>
      <c r="C46" s="308">
        <f t="shared" si="2"/>
        <v>40426</v>
      </c>
      <c r="D46" s="24">
        <f>+jaarplan!AA48</f>
        <v>0</v>
      </c>
      <c r="E46" s="15">
        <f>+jaarplan!E49</f>
        <v>0</v>
      </c>
      <c r="F46" s="15">
        <f>+jaarplan!F48</f>
        <v>0</v>
      </c>
      <c r="G46" s="15">
        <f>+jaarplan!W48</f>
        <v>0</v>
      </c>
      <c r="H46" s="685"/>
      <c r="I46" s="487"/>
      <c r="J46" s="685"/>
      <c r="K46" s="625"/>
      <c r="L46" s="370"/>
      <c r="M46" s="370"/>
      <c r="N46" s="717"/>
      <c r="O46" s="487"/>
      <c r="P46" s="369"/>
      <c r="Q46" s="376"/>
      <c r="R46" s="685"/>
      <c r="S46" s="487"/>
      <c r="T46" s="60">
        <f t="shared" si="0"/>
        <v>0</v>
      </c>
    </row>
    <row r="47" spans="1:20" ht="12.75">
      <c r="A47" s="19">
        <f t="shared" si="1"/>
        <v>40427</v>
      </c>
      <c r="B47" s="54"/>
      <c r="C47" s="308">
        <f t="shared" si="2"/>
        <v>40433</v>
      </c>
      <c r="D47" s="24">
        <f>+jaarplan!AA49</f>
        <v>0</v>
      </c>
      <c r="E47" s="15">
        <f>+jaarplan!E50</f>
        <v>0</v>
      </c>
      <c r="F47" s="15">
        <f>+jaarplan!F49</f>
        <v>0</v>
      </c>
      <c r="G47" s="15">
        <f>+jaarplan!W49</f>
        <v>0</v>
      </c>
      <c r="H47" s="685"/>
      <c r="I47" s="487"/>
      <c r="J47" s="685"/>
      <c r="K47" s="625"/>
      <c r="L47" s="370"/>
      <c r="M47" s="370"/>
      <c r="N47" s="717"/>
      <c r="O47" s="487"/>
      <c r="P47" s="369"/>
      <c r="Q47" s="376"/>
      <c r="R47" s="685"/>
      <c r="S47" s="487"/>
      <c r="T47" s="60">
        <f t="shared" si="0"/>
        <v>0</v>
      </c>
    </row>
    <row r="48" spans="1:20" ht="12.75">
      <c r="A48" s="19">
        <f t="shared" si="1"/>
        <v>40434</v>
      </c>
      <c r="B48" s="54"/>
      <c r="C48" s="308">
        <f t="shared" si="2"/>
        <v>40440</v>
      </c>
      <c r="D48" s="24">
        <f>+jaarplan!AA50</f>
        <v>0</v>
      </c>
      <c r="E48" s="15">
        <f>+jaarplan!E51</f>
        <v>0</v>
      </c>
      <c r="F48" s="15">
        <f>+jaarplan!F50</f>
        <v>0</v>
      </c>
      <c r="G48" s="15">
        <f>+jaarplan!W50</f>
        <v>0</v>
      </c>
      <c r="H48" s="685"/>
      <c r="I48" s="487"/>
      <c r="J48" s="685"/>
      <c r="K48" s="625"/>
      <c r="L48" s="370"/>
      <c r="M48" s="370"/>
      <c r="N48" s="717"/>
      <c r="O48" s="487"/>
      <c r="P48" s="369"/>
      <c r="Q48" s="376"/>
      <c r="R48" s="685"/>
      <c r="S48" s="487"/>
      <c r="T48" s="60">
        <f t="shared" si="0"/>
        <v>0</v>
      </c>
    </row>
    <row r="49" spans="1:20" ht="12.75">
      <c r="A49" s="19">
        <f t="shared" si="1"/>
        <v>40441</v>
      </c>
      <c r="B49" s="54"/>
      <c r="C49" s="308">
        <f t="shared" si="2"/>
        <v>40447</v>
      </c>
      <c r="D49" s="24">
        <f>+jaarplan!AA51</f>
        <v>0</v>
      </c>
      <c r="E49" s="15">
        <f>+jaarplan!E52</f>
        <v>0</v>
      </c>
      <c r="F49" s="15">
        <f>+jaarplan!F51</f>
        <v>0</v>
      </c>
      <c r="G49" s="15">
        <f>+jaarplan!W51</f>
        <v>0</v>
      </c>
      <c r="H49" s="685"/>
      <c r="I49" s="487"/>
      <c r="J49" s="685"/>
      <c r="K49" s="625"/>
      <c r="L49" s="370"/>
      <c r="M49" s="370"/>
      <c r="N49" s="717"/>
      <c r="O49" s="487"/>
      <c r="P49" s="369"/>
      <c r="Q49" s="376"/>
      <c r="R49" s="685"/>
      <c r="S49" s="487"/>
      <c r="T49" s="60">
        <f t="shared" si="0"/>
        <v>0</v>
      </c>
    </row>
    <row r="50" spans="1:20" ht="12.75">
      <c r="A50" s="19">
        <f t="shared" si="1"/>
        <v>40448</v>
      </c>
      <c r="B50" s="54"/>
      <c r="C50" s="308">
        <f t="shared" si="2"/>
        <v>40454</v>
      </c>
      <c r="D50" s="24">
        <f>+jaarplan!AA52</f>
        <v>0</v>
      </c>
      <c r="E50" s="15">
        <f>+jaarplan!E53</f>
        <v>0</v>
      </c>
      <c r="F50" s="15">
        <f>+jaarplan!F52</f>
        <v>0</v>
      </c>
      <c r="G50" s="15">
        <f>+jaarplan!W52</f>
        <v>0</v>
      </c>
      <c r="H50" s="685"/>
      <c r="I50" s="487"/>
      <c r="J50" s="685"/>
      <c r="K50" s="625"/>
      <c r="L50" s="370"/>
      <c r="M50" s="370"/>
      <c r="N50" s="717"/>
      <c r="O50" s="487"/>
      <c r="P50" s="369"/>
      <c r="Q50" s="376"/>
      <c r="R50" s="685"/>
      <c r="S50" s="487"/>
      <c r="T50" s="60">
        <f t="shared" si="0"/>
        <v>0</v>
      </c>
    </row>
    <row r="51" spans="1:20" ht="12.75">
      <c r="A51" s="19">
        <f t="shared" si="1"/>
        <v>40455</v>
      </c>
      <c r="B51" s="54"/>
      <c r="C51" s="308">
        <f t="shared" si="2"/>
        <v>40461</v>
      </c>
      <c r="D51" s="24">
        <f>+jaarplan!AA53</f>
        <v>0</v>
      </c>
      <c r="E51" s="15">
        <f>+jaarplan!E54</f>
        <v>0</v>
      </c>
      <c r="F51" s="15">
        <f>+jaarplan!F53</f>
        <v>0</v>
      </c>
      <c r="G51" s="15">
        <f>+jaarplan!W53</f>
        <v>0</v>
      </c>
      <c r="H51" s="685"/>
      <c r="I51" s="487"/>
      <c r="J51" s="685"/>
      <c r="K51" s="625"/>
      <c r="L51" s="370"/>
      <c r="M51" s="370"/>
      <c r="N51" s="717"/>
      <c r="O51" s="487"/>
      <c r="P51" s="369"/>
      <c r="Q51" s="376"/>
      <c r="R51" s="685"/>
      <c r="S51" s="487"/>
      <c r="T51" s="60">
        <f t="shared" si="0"/>
        <v>0</v>
      </c>
    </row>
    <row r="52" spans="1:20" ht="12.75">
      <c r="A52" s="19">
        <f t="shared" si="1"/>
        <v>40462</v>
      </c>
      <c r="B52" s="54"/>
      <c r="C52" s="308">
        <f t="shared" si="2"/>
        <v>40468</v>
      </c>
      <c r="D52" s="24">
        <f>+jaarplan!AA54</f>
        <v>0</v>
      </c>
      <c r="E52" s="15">
        <f>+jaarplan!E55</f>
        <v>0</v>
      </c>
      <c r="F52" s="15">
        <f>+jaarplan!F54</f>
        <v>0</v>
      </c>
      <c r="G52" s="15">
        <f>+jaarplan!W54</f>
        <v>0</v>
      </c>
      <c r="H52" s="685"/>
      <c r="I52" s="487"/>
      <c r="J52" s="685"/>
      <c r="K52" s="625"/>
      <c r="L52" s="370"/>
      <c r="M52" s="370"/>
      <c r="N52" s="717"/>
      <c r="O52" s="487"/>
      <c r="P52" s="369"/>
      <c r="Q52" s="376"/>
      <c r="R52" s="685"/>
      <c r="S52" s="487"/>
      <c r="T52" s="60">
        <f t="shared" si="0"/>
        <v>0</v>
      </c>
    </row>
    <row r="53" spans="1:20" ht="12.75">
      <c r="A53" s="20">
        <f t="shared" si="1"/>
        <v>40469</v>
      </c>
      <c r="B53" s="58"/>
      <c r="C53" s="59">
        <f t="shared" si="2"/>
        <v>40475</v>
      </c>
      <c r="D53" s="51">
        <f>+jaarplan!AA55</f>
        <v>0</v>
      </c>
      <c r="E53" s="50">
        <f>+jaarplan!E56</f>
        <v>0</v>
      </c>
      <c r="F53" s="50">
        <f>+jaarplan!F55</f>
        <v>0</v>
      </c>
      <c r="G53" s="50">
        <f>+jaarplan!W55</f>
        <v>0</v>
      </c>
      <c r="H53" s="705"/>
      <c r="I53" s="488"/>
      <c r="J53" s="705"/>
      <c r="K53" s="716"/>
      <c r="L53" s="379"/>
      <c r="M53" s="379"/>
      <c r="N53" s="696"/>
      <c r="O53" s="488"/>
      <c r="P53" s="383"/>
      <c r="Q53" s="485"/>
      <c r="R53" s="705"/>
      <c r="S53" s="488"/>
      <c r="T53" s="60">
        <f t="shared" si="0"/>
        <v>0</v>
      </c>
    </row>
  </sheetData>
  <mergeCells count="7">
    <mergeCell ref="V26:X26"/>
    <mergeCell ref="V32:W32"/>
    <mergeCell ref="V38:W38"/>
    <mergeCell ref="AA5:AB5"/>
    <mergeCell ref="AA6:AB6"/>
    <mergeCell ref="V19:X19"/>
    <mergeCell ref="AB20:AC20"/>
  </mergeCell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BI110"/>
  <sheetViews>
    <sheetView workbookViewId="0" topLeftCell="A1">
      <pane xSplit="2025" ySplit="7995" topLeftCell="Q29" activePane="bottomRight" state="split"/>
      <selection pane="topLeft" activeCell="A1" sqref="A1:A16384"/>
      <selection pane="topRight" activeCell="Y13" sqref="Y13"/>
      <selection pane="bottomLeft" activeCell="A105" sqref="A105:IV108"/>
      <selection pane="bottomRight" activeCell="AC38" sqref="AC38"/>
    </sheetView>
  </sheetViews>
  <sheetFormatPr defaultColWidth="9.140625" defaultRowHeight="12.75"/>
  <cols>
    <col min="1" max="1" width="15.57421875" style="213" bestFit="1" customWidth="1"/>
    <col min="2" max="2" width="9.140625" style="213" customWidth="1"/>
    <col min="3" max="3" width="13.57421875" style="0" customWidth="1"/>
    <col min="4" max="4" width="10.28125" style="0" customWidth="1"/>
    <col min="5" max="5" width="10.140625" style="214" customWidth="1"/>
    <col min="6" max="6" width="10.140625" style="0" customWidth="1"/>
    <col min="7" max="7" width="11.421875" style="0" customWidth="1"/>
    <col min="9" max="9" width="9.7109375" style="0" customWidth="1"/>
  </cols>
  <sheetData>
    <row r="1" spans="11:25" ht="12.75">
      <c r="K1" s="215" t="s">
        <v>12</v>
      </c>
      <c r="L1" s="476" t="s">
        <v>13</v>
      </c>
      <c r="M1" s="500"/>
      <c r="O1" s="214"/>
      <c r="P1" s="176"/>
      <c r="Q1" s="159"/>
      <c r="R1" s="159" t="s">
        <v>185</v>
      </c>
      <c r="S1" s="217" t="s">
        <v>189</v>
      </c>
      <c r="U1" t="s">
        <v>12</v>
      </c>
      <c r="V1" t="s">
        <v>13</v>
      </c>
      <c r="W1" t="s">
        <v>220</v>
      </c>
      <c r="Y1" t="s">
        <v>508</v>
      </c>
    </row>
    <row r="2" spans="11:25" ht="12.75">
      <c r="K2" s="216">
        <f>+jaarplan!B4</f>
        <v>40112</v>
      </c>
      <c r="L2" s="477">
        <f>+jaarplan!C4</f>
        <v>40118</v>
      </c>
      <c r="M2" s="500">
        <v>4</v>
      </c>
      <c r="N2" t="s">
        <v>340</v>
      </c>
      <c r="O2" s="214"/>
      <c r="P2" s="176" t="s">
        <v>340</v>
      </c>
      <c r="Q2" s="3" t="s">
        <v>40</v>
      </c>
      <c r="R2" s="3" t="s">
        <v>182</v>
      </c>
      <c r="S2" s="218" t="s">
        <v>126</v>
      </c>
      <c r="U2" s="213">
        <v>40070</v>
      </c>
      <c r="V2" s="213">
        <f>+U2+6</f>
        <v>40076</v>
      </c>
      <c r="W2">
        <v>3</v>
      </c>
      <c r="X2" t="s">
        <v>340</v>
      </c>
      <c r="Y2">
        <v>1</v>
      </c>
    </row>
    <row r="3" spans="11:25" ht="12.75">
      <c r="K3" s="216">
        <f>+K2+7</f>
        <v>40119</v>
      </c>
      <c r="L3" s="477">
        <f>+L2+7</f>
        <v>40125</v>
      </c>
      <c r="M3" s="500">
        <v>3</v>
      </c>
      <c r="N3" t="s">
        <v>340</v>
      </c>
      <c r="O3" s="214"/>
      <c r="P3" s="176"/>
      <c r="Q3" s="3"/>
      <c r="R3" s="3" t="s">
        <v>29</v>
      </c>
      <c r="S3" s="218" t="s">
        <v>190</v>
      </c>
      <c r="U3" s="213">
        <f>+U2+7</f>
        <v>40077</v>
      </c>
      <c r="V3" s="213">
        <f>+V2+7</f>
        <v>40083</v>
      </c>
      <c r="W3">
        <v>3</v>
      </c>
      <c r="X3" s="31" t="s">
        <v>340</v>
      </c>
      <c r="Y3">
        <v>3</v>
      </c>
    </row>
    <row r="4" spans="11:25" ht="12.75">
      <c r="K4" s="216">
        <f aca="true" t="shared" si="0" ref="K4:K23">+K3+7</f>
        <v>40126</v>
      </c>
      <c r="L4" s="477">
        <f aca="true" t="shared" si="1" ref="L4:L23">+L3+7</f>
        <v>40132</v>
      </c>
      <c r="M4" s="500">
        <v>3</v>
      </c>
      <c r="N4" t="s">
        <v>340</v>
      </c>
      <c r="O4" s="214"/>
      <c r="P4" s="176"/>
      <c r="Q4" s="3"/>
      <c r="R4" s="3" t="s">
        <v>183</v>
      </c>
      <c r="S4" s="218" t="s">
        <v>191</v>
      </c>
      <c r="U4" s="213">
        <f aca="true" t="shared" si="2" ref="U4:U27">+U3+7</f>
        <v>40084</v>
      </c>
      <c r="V4" s="213">
        <f aca="true" t="shared" si="3" ref="V4:V27">+V3+7</f>
        <v>40090</v>
      </c>
      <c r="W4">
        <v>2</v>
      </c>
      <c r="X4" s="31" t="s">
        <v>340</v>
      </c>
      <c r="Y4">
        <v>1</v>
      </c>
    </row>
    <row r="5" spans="11:25" ht="13.5" thickBot="1">
      <c r="K5" s="216">
        <f t="shared" si="0"/>
        <v>40133</v>
      </c>
      <c r="L5" s="477">
        <f t="shared" si="1"/>
        <v>40139</v>
      </c>
      <c r="M5" s="500">
        <v>1</v>
      </c>
      <c r="N5" t="s">
        <v>367</v>
      </c>
      <c r="O5" s="214"/>
      <c r="P5" s="176"/>
      <c r="Q5" s="3"/>
      <c r="R5" s="3" t="s">
        <v>184</v>
      </c>
      <c r="S5" s="218" t="s">
        <v>192</v>
      </c>
      <c r="U5" s="213">
        <f t="shared" si="2"/>
        <v>40091</v>
      </c>
      <c r="V5" s="213">
        <f t="shared" si="3"/>
        <v>40097</v>
      </c>
      <c r="W5">
        <v>2</v>
      </c>
      <c r="X5" s="31" t="s">
        <v>340</v>
      </c>
      <c r="Y5">
        <v>2</v>
      </c>
    </row>
    <row r="6" spans="11:25" ht="12.75">
      <c r="K6" s="216">
        <f t="shared" si="0"/>
        <v>40140</v>
      </c>
      <c r="L6" s="477">
        <f t="shared" si="1"/>
        <v>40146</v>
      </c>
      <c r="M6" s="500">
        <v>2</v>
      </c>
      <c r="N6" t="s">
        <v>186</v>
      </c>
      <c r="O6" s="214"/>
      <c r="P6" s="158" t="s">
        <v>186</v>
      </c>
      <c r="Q6" s="159" t="s">
        <v>341</v>
      </c>
      <c r="R6" s="159" t="s">
        <v>185</v>
      </c>
      <c r="S6" s="217" t="s">
        <v>197</v>
      </c>
      <c r="U6" s="213">
        <f t="shared" si="2"/>
        <v>40098</v>
      </c>
      <c r="V6" s="213">
        <f t="shared" si="3"/>
        <v>40104</v>
      </c>
      <c r="W6">
        <v>3</v>
      </c>
      <c r="X6" s="31" t="s">
        <v>340</v>
      </c>
      <c r="Y6">
        <v>3</v>
      </c>
    </row>
    <row r="7" spans="11:25" ht="12.75">
      <c r="K7" s="216">
        <f t="shared" si="0"/>
        <v>40147</v>
      </c>
      <c r="L7" s="477">
        <f t="shared" si="1"/>
        <v>40153</v>
      </c>
      <c r="M7" s="500">
        <v>3</v>
      </c>
      <c r="N7" t="s">
        <v>186</v>
      </c>
      <c r="O7" s="214"/>
      <c r="P7" s="176"/>
      <c r="Q7" s="3"/>
      <c r="R7" s="3" t="s">
        <v>182</v>
      </c>
      <c r="S7" s="218" t="s">
        <v>193</v>
      </c>
      <c r="U7" s="213">
        <f t="shared" si="2"/>
        <v>40105</v>
      </c>
      <c r="V7" s="213">
        <f t="shared" si="3"/>
        <v>40111</v>
      </c>
      <c r="W7">
        <v>3</v>
      </c>
      <c r="X7" s="31" t="s">
        <v>340</v>
      </c>
      <c r="Y7">
        <v>2</v>
      </c>
    </row>
    <row r="8" spans="11:25" ht="12.75">
      <c r="K8" s="216">
        <f t="shared" si="0"/>
        <v>40154</v>
      </c>
      <c r="L8" s="477">
        <f t="shared" si="1"/>
        <v>40160</v>
      </c>
      <c r="M8" s="500">
        <v>3</v>
      </c>
      <c r="N8" t="s">
        <v>186</v>
      </c>
      <c r="O8" s="214"/>
      <c r="P8" s="176"/>
      <c r="Q8" s="3"/>
      <c r="R8" s="3" t="s">
        <v>29</v>
      </c>
      <c r="S8" s="218" t="s">
        <v>194</v>
      </c>
      <c r="U8" s="213">
        <f t="shared" si="2"/>
        <v>40112</v>
      </c>
      <c r="V8" s="213">
        <f t="shared" si="3"/>
        <v>40118</v>
      </c>
      <c r="W8">
        <v>4</v>
      </c>
      <c r="X8" s="31" t="s">
        <v>340</v>
      </c>
      <c r="Y8">
        <v>4</v>
      </c>
    </row>
    <row r="9" spans="11:25" ht="12.75">
      <c r="K9" s="216">
        <f t="shared" si="0"/>
        <v>40161</v>
      </c>
      <c r="L9" s="477">
        <f t="shared" si="1"/>
        <v>40167</v>
      </c>
      <c r="M9" s="500">
        <v>3</v>
      </c>
      <c r="N9" t="s">
        <v>186</v>
      </c>
      <c r="O9" s="214"/>
      <c r="P9" s="176"/>
      <c r="Q9" s="3"/>
      <c r="R9" s="3" t="s">
        <v>183</v>
      </c>
      <c r="S9" s="218" t="s">
        <v>195</v>
      </c>
      <c r="U9" s="213">
        <f t="shared" si="2"/>
        <v>40119</v>
      </c>
      <c r="V9" s="213">
        <f t="shared" si="3"/>
        <v>40125</v>
      </c>
      <c r="W9" s="31">
        <v>4</v>
      </c>
      <c r="X9" s="31" t="s">
        <v>186</v>
      </c>
      <c r="Y9">
        <v>4</v>
      </c>
    </row>
    <row r="10" spans="11:25" ht="12.75">
      <c r="K10" s="216">
        <f t="shared" si="0"/>
        <v>40168</v>
      </c>
      <c r="L10" s="477">
        <f t="shared" si="1"/>
        <v>40174</v>
      </c>
      <c r="M10" s="500">
        <v>2</v>
      </c>
      <c r="N10" t="s">
        <v>342</v>
      </c>
      <c r="O10" s="214"/>
      <c r="P10" s="176"/>
      <c r="Q10" s="3"/>
      <c r="R10" s="3" t="s">
        <v>184</v>
      </c>
      <c r="S10" s="218" t="s">
        <v>196</v>
      </c>
      <c r="U10" s="213">
        <f t="shared" si="2"/>
        <v>40126</v>
      </c>
      <c r="V10" s="213">
        <f t="shared" si="3"/>
        <v>40132</v>
      </c>
      <c r="W10" s="31">
        <v>3</v>
      </c>
      <c r="X10" s="31" t="s">
        <v>186</v>
      </c>
      <c r="Y10">
        <v>3</v>
      </c>
    </row>
    <row r="11" spans="11:25" ht="13.5" thickBot="1">
      <c r="K11" s="216">
        <f t="shared" si="0"/>
        <v>40175</v>
      </c>
      <c r="L11" s="477">
        <f t="shared" si="1"/>
        <v>40181</v>
      </c>
      <c r="M11" s="500">
        <v>4</v>
      </c>
      <c r="N11" t="s">
        <v>345</v>
      </c>
      <c r="O11" s="214"/>
      <c r="P11" s="180"/>
      <c r="Q11" s="181"/>
      <c r="R11" s="181"/>
      <c r="S11" s="219"/>
      <c r="U11" s="213">
        <f t="shared" si="2"/>
        <v>40133</v>
      </c>
      <c r="V11" s="213">
        <f t="shared" si="3"/>
        <v>40139</v>
      </c>
      <c r="W11" s="31">
        <v>2</v>
      </c>
      <c r="X11" s="31" t="s">
        <v>186</v>
      </c>
      <c r="Y11">
        <v>1</v>
      </c>
    </row>
    <row r="12" spans="11:25" ht="12.75">
      <c r="K12" s="216">
        <f t="shared" si="0"/>
        <v>40182</v>
      </c>
      <c r="L12" s="477">
        <f t="shared" si="1"/>
        <v>40188</v>
      </c>
      <c r="M12" s="500">
        <v>2</v>
      </c>
      <c r="N12" t="s">
        <v>343</v>
      </c>
      <c r="O12" s="214"/>
      <c r="P12" s="176" t="s">
        <v>342</v>
      </c>
      <c r="Q12" s="3" t="s">
        <v>187</v>
      </c>
      <c r="R12" s="3" t="s">
        <v>185</v>
      </c>
      <c r="S12" s="218" t="s">
        <v>202</v>
      </c>
      <c r="U12" s="213">
        <f t="shared" si="2"/>
        <v>40140</v>
      </c>
      <c r="V12" s="213">
        <f t="shared" si="3"/>
        <v>40146</v>
      </c>
      <c r="W12" s="31">
        <v>4</v>
      </c>
      <c r="X12" s="31" t="s">
        <v>186</v>
      </c>
      <c r="Y12">
        <v>4</v>
      </c>
    </row>
    <row r="13" spans="11:25" ht="12.75">
      <c r="K13" s="216">
        <f t="shared" si="0"/>
        <v>40189</v>
      </c>
      <c r="L13" s="477">
        <f t="shared" si="1"/>
        <v>40195</v>
      </c>
      <c r="M13" s="500">
        <v>3</v>
      </c>
      <c r="N13" t="s">
        <v>342</v>
      </c>
      <c r="O13" s="214"/>
      <c r="P13" s="176"/>
      <c r="Q13" s="3" t="s">
        <v>41</v>
      </c>
      <c r="R13" s="3" t="s">
        <v>182</v>
      </c>
      <c r="S13" s="218" t="s">
        <v>198</v>
      </c>
      <c r="U13" s="213">
        <f t="shared" si="2"/>
        <v>40147</v>
      </c>
      <c r="V13" s="213">
        <f t="shared" si="3"/>
        <v>40153</v>
      </c>
      <c r="W13" s="31">
        <v>2</v>
      </c>
      <c r="X13" s="31" t="s">
        <v>386</v>
      </c>
      <c r="Y13">
        <v>2</v>
      </c>
    </row>
    <row r="14" spans="11:24" ht="12.75">
      <c r="K14" s="216">
        <f t="shared" si="0"/>
        <v>40196</v>
      </c>
      <c r="L14" s="477">
        <f t="shared" si="1"/>
        <v>40202</v>
      </c>
      <c r="M14" s="500">
        <v>4</v>
      </c>
      <c r="N14" t="s">
        <v>346</v>
      </c>
      <c r="O14" s="214"/>
      <c r="P14" s="176"/>
      <c r="Q14" s="3"/>
      <c r="R14" s="3" t="s">
        <v>29</v>
      </c>
      <c r="S14" s="218" t="s">
        <v>199</v>
      </c>
      <c r="U14" s="213">
        <f t="shared" si="2"/>
        <v>40154</v>
      </c>
      <c r="V14" s="213">
        <f t="shared" si="3"/>
        <v>40160</v>
      </c>
      <c r="W14" s="31">
        <v>3</v>
      </c>
      <c r="X14" s="31" t="s">
        <v>386</v>
      </c>
    </row>
    <row r="15" spans="11:24" ht="12.75">
      <c r="K15" s="216">
        <f t="shared" si="0"/>
        <v>40203</v>
      </c>
      <c r="L15" s="477">
        <f t="shared" si="1"/>
        <v>40209</v>
      </c>
      <c r="M15" s="500">
        <v>3</v>
      </c>
      <c r="N15" t="s">
        <v>343</v>
      </c>
      <c r="O15" s="214"/>
      <c r="P15" s="176"/>
      <c r="Q15" s="3"/>
      <c r="R15" s="3" t="s">
        <v>183</v>
      </c>
      <c r="S15" s="218" t="s">
        <v>200</v>
      </c>
      <c r="U15" s="213">
        <f t="shared" si="2"/>
        <v>40161</v>
      </c>
      <c r="V15" s="213">
        <f t="shared" si="3"/>
        <v>40167</v>
      </c>
      <c r="W15" s="31">
        <v>3</v>
      </c>
      <c r="X15" s="31" t="s">
        <v>386</v>
      </c>
    </row>
    <row r="16" spans="11:24" ht="12.75">
      <c r="K16" s="216">
        <f t="shared" si="0"/>
        <v>40210</v>
      </c>
      <c r="L16" s="477">
        <f t="shared" si="1"/>
        <v>40216</v>
      </c>
      <c r="M16" s="500">
        <v>3</v>
      </c>
      <c r="N16" t="s">
        <v>343</v>
      </c>
      <c r="O16" s="214"/>
      <c r="P16" s="176"/>
      <c r="Q16" s="3"/>
      <c r="R16" s="3" t="s">
        <v>184</v>
      </c>
      <c r="S16" s="218" t="s">
        <v>201</v>
      </c>
      <c r="U16" s="213">
        <f t="shared" si="2"/>
        <v>40168</v>
      </c>
      <c r="V16" s="213">
        <f t="shared" si="3"/>
        <v>40174</v>
      </c>
      <c r="W16" s="31">
        <v>2</v>
      </c>
      <c r="X16" s="31" t="s">
        <v>385</v>
      </c>
    </row>
    <row r="17" spans="11:24" ht="13.5" thickBot="1">
      <c r="K17" s="216">
        <f t="shared" si="0"/>
        <v>40217</v>
      </c>
      <c r="L17" s="477">
        <f t="shared" si="1"/>
        <v>40223</v>
      </c>
      <c r="M17" s="500">
        <v>2</v>
      </c>
      <c r="N17" t="s">
        <v>343</v>
      </c>
      <c r="O17" s="214"/>
      <c r="P17" s="176"/>
      <c r="Q17" s="3"/>
      <c r="R17" s="3"/>
      <c r="S17" s="218"/>
      <c r="U17" s="213">
        <f t="shared" si="2"/>
        <v>40175</v>
      </c>
      <c r="V17" s="213">
        <f t="shared" si="3"/>
        <v>40181</v>
      </c>
      <c r="W17" s="31">
        <v>2</v>
      </c>
      <c r="X17" s="31" t="s">
        <v>387</v>
      </c>
    </row>
    <row r="18" spans="11:24" ht="12.75">
      <c r="K18" s="216">
        <f t="shared" si="0"/>
        <v>40224</v>
      </c>
      <c r="L18" s="477">
        <f t="shared" si="1"/>
        <v>40230</v>
      </c>
      <c r="M18" s="500">
        <v>1</v>
      </c>
      <c r="N18" t="s">
        <v>343</v>
      </c>
      <c r="O18" s="214"/>
      <c r="P18" s="158" t="s">
        <v>343</v>
      </c>
      <c r="Q18" s="159" t="s">
        <v>188</v>
      </c>
      <c r="R18" s="159" t="s">
        <v>185</v>
      </c>
      <c r="S18" s="217" t="s">
        <v>207</v>
      </c>
      <c r="U18" s="213">
        <f t="shared" si="2"/>
        <v>40182</v>
      </c>
      <c r="V18" s="213">
        <f t="shared" si="3"/>
        <v>40188</v>
      </c>
      <c r="W18" s="31">
        <v>4</v>
      </c>
      <c r="X18" s="31" t="s">
        <v>345</v>
      </c>
    </row>
    <row r="19" spans="11:24" ht="12.75">
      <c r="K19" s="216">
        <f t="shared" si="0"/>
        <v>40231</v>
      </c>
      <c r="L19" s="477">
        <f t="shared" si="1"/>
        <v>40237</v>
      </c>
      <c r="M19" s="500">
        <v>1</v>
      </c>
      <c r="N19" t="s">
        <v>343</v>
      </c>
      <c r="O19" s="214"/>
      <c r="P19" s="176"/>
      <c r="Q19" s="3"/>
      <c r="R19" s="3" t="s">
        <v>182</v>
      </c>
      <c r="S19" s="218" t="s">
        <v>203</v>
      </c>
      <c r="U19" s="213">
        <f t="shared" si="2"/>
        <v>40189</v>
      </c>
      <c r="V19" s="213">
        <f t="shared" si="3"/>
        <v>40195</v>
      </c>
      <c r="W19" s="31">
        <v>3</v>
      </c>
      <c r="X19" s="31" t="s">
        <v>387</v>
      </c>
    </row>
    <row r="20" spans="11:24" ht="12.75">
      <c r="K20" s="216">
        <f t="shared" si="0"/>
        <v>40238</v>
      </c>
      <c r="L20" s="477">
        <f t="shared" si="1"/>
        <v>40244</v>
      </c>
      <c r="M20" s="500">
        <v>1</v>
      </c>
      <c r="N20" t="s">
        <v>344</v>
      </c>
      <c r="O20" s="214"/>
      <c r="P20" s="176"/>
      <c r="Q20" s="3"/>
      <c r="R20" s="3" t="s">
        <v>29</v>
      </c>
      <c r="S20" s="218" t="s">
        <v>204</v>
      </c>
      <c r="U20" s="213">
        <f t="shared" si="2"/>
        <v>40196</v>
      </c>
      <c r="V20" s="213">
        <f t="shared" si="3"/>
        <v>40202</v>
      </c>
      <c r="W20" s="31">
        <v>3</v>
      </c>
      <c r="X20" s="31" t="s">
        <v>387</v>
      </c>
    </row>
    <row r="21" spans="11:24" ht="12.75">
      <c r="K21" s="216">
        <f t="shared" si="0"/>
        <v>40245</v>
      </c>
      <c r="L21" s="477">
        <f t="shared" si="1"/>
        <v>40251</v>
      </c>
      <c r="M21" s="500">
        <v>0</v>
      </c>
      <c r="O21" s="214"/>
      <c r="P21" s="176"/>
      <c r="Q21" s="3"/>
      <c r="R21" s="3" t="s">
        <v>183</v>
      </c>
      <c r="S21" s="218" t="s">
        <v>205</v>
      </c>
      <c r="U21" s="213">
        <f t="shared" si="2"/>
        <v>40203</v>
      </c>
      <c r="V21" s="213">
        <f t="shared" si="3"/>
        <v>40209</v>
      </c>
      <c r="W21" s="31">
        <v>2</v>
      </c>
      <c r="X21" s="31" t="s">
        <v>387</v>
      </c>
    </row>
    <row r="22" spans="11:24" ht="12.75">
      <c r="K22" s="216">
        <f t="shared" si="0"/>
        <v>40252</v>
      </c>
      <c r="L22" s="477">
        <f t="shared" si="1"/>
        <v>40258</v>
      </c>
      <c r="M22" s="500">
        <v>1</v>
      </c>
      <c r="N22" t="s">
        <v>344</v>
      </c>
      <c r="O22" s="214"/>
      <c r="P22" s="176"/>
      <c r="Q22" s="3"/>
      <c r="R22" s="3" t="s">
        <v>184</v>
      </c>
      <c r="S22" s="218" t="s">
        <v>206</v>
      </c>
      <c r="U22" s="213">
        <f t="shared" si="2"/>
        <v>40210</v>
      </c>
      <c r="V22" s="213">
        <f t="shared" si="3"/>
        <v>40216</v>
      </c>
      <c r="W22" s="31">
        <v>3</v>
      </c>
      <c r="X22" s="31" t="s">
        <v>343</v>
      </c>
    </row>
    <row r="23" spans="11:24" ht="13.5" thickBot="1">
      <c r="K23" s="216">
        <f t="shared" si="0"/>
        <v>40259</v>
      </c>
      <c r="L23" s="477">
        <f t="shared" si="1"/>
        <v>40265</v>
      </c>
      <c r="M23" s="500">
        <v>1</v>
      </c>
      <c r="N23" t="s">
        <v>344</v>
      </c>
      <c r="O23" s="214"/>
      <c r="P23" s="180"/>
      <c r="Q23" s="181"/>
      <c r="R23" s="181"/>
      <c r="S23" s="219"/>
      <c r="U23" s="213">
        <f t="shared" si="2"/>
        <v>40217</v>
      </c>
      <c r="V23" s="213">
        <f t="shared" si="3"/>
        <v>40223</v>
      </c>
      <c r="W23" s="31">
        <v>2</v>
      </c>
      <c r="X23" t="s">
        <v>387</v>
      </c>
    </row>
    <row r="24" spans="11:24" ht="12.75">
      <c r="K24" s="216">
        <f aca="true" t="shared" si="4" ref="K24:L27">+K23+7</f>
        <v>40266</v>
      </c>
      <c r="L24" s="477">
        <f t="shared" si="4"/>
        <v>40272</v>
      </c>
      <c r="M24" s="478"/>
      <c r="O24" s="214"/>
      <c r="P24" s="176" t="s">
        <v>344</v>
      </c>
      <c r="Q24" s="3" t="s">
        <v>42</v>
      </c>
      <c r="R24" s="3" t="s">
        <v>185</v>
      </c>
      <c r="S24" s="218" t="s">
        <v>189</v>
      </c>
      <c r="U24" s="213">
        <f t="shared" si="2"/>
        <v>40224</v>
      </c>
      <c r="V24" s="213">
        <f t="shared" si="3"/>
        <v>40230</v>
      </c>
      <c r="W24" s="31">
        <v>1</v>
      </c>
      <c r="X24" t="s">
        <v>343</v>
      </c>
    </row>
    <row r="25" spans="11:24" ht="12.75">
      <c r="K25" s="216">
        <f t="shared" si="4"/>
        <v>40273</v>
      </c>
      <c r="L25" s="477">
        <f t="shared" si="4"/>
        <v>40279</v>
      </c>
      <c r="M25" s="478"/>
      <c r="O25" s="214"/>
      <c r="P25" s="176"/>
      <c r="Q25" s="3"/>
      <c r="R25" s="3" t="s">
        <v>182</v>
      </c>
      <c r="S25" s="218" t="s">
        <v>203</v>
      </c>
      <c r="U25" s="213">
        <f t="shared" si="2"/>
        <v>40231</v>
      </c>
      <c r="V25" s="213">
        <f t="shared" si="3"/>
        <v>40237</v>
      </c>
      <c r="W25" s="31">
        <v>1</v>
      </c>
      <c r="X25" s="31" t="s">
        <v>344</v>
      </c>
    </row>
    <row r="26" spans="11:24" ht="12.75">
      <c r="K26" s="216">
        <f t="shared" si="4"/>
        <v>40280</v>
      </c>
      <c r="L26" s="477">
        <f t="shared" si="4"/>
        <v>40286</v>
      </c>
      <c r="M26" s="478"/>
      <c r="O26" s="214"/>
      <c r="P26" s="176"/>
      <c r="Q26" s="3"/>
      <c r="R26" s="3" t="s">
        <v>29</v>
      </c>
      <c r="S26" s="218" t="s">
        <v>208</v>
      </c>
      <c r="U26" s="213">
        <f t="shared" si="2"/>
        <v>40238</v>
      </c>
      <c r="V26" s="213">
        <f t="shared" si="3"/>
        <v>40244</v>
      </c>
      <c r="W26" s="31">
        <v>1</v>
      </c>
      <c r="X26" t="s">
        <v>344</v>
      </c>
    </row>
    <row r="27" spans="11:24" ht="13.5" thickBot="1">
      <c r="K27" s="497">
        <f t="shared" si="4"/>
        <v>40287</v>
      </c>
      <c r="L27" s="498">
        <f t="shared" si="4"/>
        <v>40293</v>
      </c>
      <c r="M27" s="478"/>
      <c r="O27" s="214"/>
      <c r="P27" s="176"/>
      <c r="Q27" s="3"/>
      <c r="R27" s="3" t="s">
        <v>183</v>
      </c>
      <c r="S27" s="218" t="s">
        <v>112</v>
      </c>
      <c r="U27" s="213">
        <f t="shared" si="2"/>
        <v>40245</v>
      </c>
      <c r="V27" s="213">
        <f t="shared" si="3"/>
        <v>40251</v>
      </c>
      <c r="W27" s="31">
        <v>1</v>
      </c>
      <c r="X27" t="s">
        <v>344</v>
      </c>
    </row>
    <row r="28" spans="11:23" ht="13.5" thickBot="1">
      <c r="K28" s="477"/>
      <c r="L28" s="477"/>
      <c r="M28" s="499">
        <f>SUM(M2:M27)</f>
        <v>50</v>
      </c>
      <c r="O28" s="214"/>
      <c r="P28" s="180"/>
      <c r="Q28" s="181"/>
      <c r="R28" s="181" t="s">
        <v>184</v>
      </c>
      <c r="S28" s="219" t="s">
        <v>209</v>
      </c>
      <c r="W28">
        <f>SUM(W8:W27)</f>
        <v>50</v>
      </c>
    </row>
    <row r="31" ht="13.5" thickBot="1">
      <c r="AC31" t="s">
        <v>386</v>
      </c>
    </row>
    <row r="32" spans="1:55" s="481" customFormat="1" ht="13.5" thickBot="1">
      <c r="A32" s="479"/>
      <c r="B32" s="480"/>
      <c r="C32" s="503">
        <v>40072</v>
      </c>
      <c r="D32" s="503">
        <v>40079</v>
      </c>
      <c r="E32" s="501">
        <v>40081</v>
      </c>
      <c r="F32" s="501">
        <v>40083</v>
      </c>
      <c r="G32" s="511">
        <v>40086</v>
      </c>
      <c r="H32" s="501">
        <v>40093</v>
      </c>
      <c r="I32" s="501">
        <v>40096</v>
      </c>
      <c r="J32" s="501">
        <v>40098</v>
      </c>
      <c r="K32" s="501">
        <v>40100</v>
      </c>
      <c r="L32" s="501">
        <v>40103</v>
      </c>
      <c r="M32" s="511">
        <v>40110</v>
      </c>
      <c r="N32" s="501">
        <v>40112</v>
      </c>
      <c r="O32" s="501">
        <v>40113</v>
      </c>
      <c r="P32" s="501">
        <v>40114</v>
      </c>
      <c r="Q32" s="501">
        <v>40118</v>
      </c>
      <c r="R32" s="746">
        <v>40120</v>
      </c>
      <c r="S32" s="501">
        <v>40121</v>
      </c>
      <c r="T32" s="501">
        <v>40122</v>
      </c>
      <c r="U32" s="501">
        <v>40127</v>
      </c>
      <c r="V32" s="501">
        <v>40129</v>
      </c>
      <c r="W32" s="501">
        <v>40130</v>
      </c>
      <c r="X32" s="501">
        <v>40136</v>
      </c>
      <c r="Y32" s="524">
        <v>40140</v>
      </c>
      <c r="Z32" s="524">
        <v>40142</v>
      </c>
      <c r="AA32" s="524">
        <v>40143</v>
      </c>
      <c r="AB32" s="524">
        <v>40144</v>
      </c>
      <c r="AC32" s="811">
        <v>40149</v>
      </c>
      <c r="AD32" s="524">
        <v>40153</v>
      </c>
      <c r="AE32" s="504"/>
      <c r="AF32" s="504"/>
      <c r="AG32" s="504"/>
      <c r="AH32" s="504"/>
      <c r="AI32" s="504"/>
      <c r="AJ32" s="504"/>
      <c r="AK32" s="504"/>
      <c r="AL32" s="504"/>
      <c r="AM32" s="504"/>
      <c r="AN32" s="504"/>
      <c r="AO32" s="504"/>
      <c r="AP32" s="504"/>
      <c r="AQ32" s="504"/>
      <c r="AR32" s="504"/>
      <c r="AS32" s="504"/>
      <c r="AT32" s="504"/>
      <c r="AU32" s="504"/>
      <c r="AV32" s="504"/>
      <c r="AW32" s="504"/>
      <c r="AX32" s="504"/>
      <c r="AY32" s="504"/>
      <c r="AZ32" s="504"/>
      <c r="BA32" s="504"/>
      <c r="BB32" s="504"/>
      <c r="BC32" s="504"/>
    </row>
    <row r="33" spans="1:61" ht="12.75">
      <c r="A33" s="220" t="s">
        <v>348</v>
      </c>
      <c r="B33" s="221" t="s">
        <v>182</v>
      </c>
      <c r="C33" s="146">
        <v>3</v>
      </c>
      <c r="D33" s="146">
        <v>3</v>
      </c>
      <c r="E33" s="146">
        <v>3</v>
      </c>
      <c r="F33" s="146">
        <v>3</v>
      </c>
      <c r="G33" s="146">
        <v>3</v>
      </c>
      <c r="H33" s="146">
        <v>3</v>
      </c>
      <c r="I33" s="146">
        <v>3</v>
      </c>
      <c r="J33" s="146">
        <v>3</v>
      </c>
      <c r="K33" s="146">
        <v>3</v>
      </c>
      <c r="L33" s="146">
        <v>3</v>
      </c>
      <c r="M33" s="505">
        <v>3</v>
      </c>
      <c r="N33" s="146">
        <v>3</v>
      </c>
      <c r="O33" s="146"/>
      <c r="P33" s="146">
        <v>3</v>
      </c>
      <c r="Q33" s="146">
        <v>3</v>
      </c>
      <c r="R33" s="146">
        <v>4</v>
      </c>
      <c r="S33" s="505">
        <v>4</v>
      </c>
      <c r="T33" s="146"/>
      <c r="U33" s="146">
        <v>4</v>
      </c>
      <c r="V33" s="146"/>
      <c r="W33" s="146">
        <v>4</v>
      </c>
      <c r="X33" s="146">
        <v>4</v>
      </c>
      <c r="Y33" s="506">
        <v>4</v>
      </c>
      <c r="Z33" s="506">
        <v>4</v>
      </c>
      <c r="AA33" s="506">
        <v>4</v>
      </c>
      <c r="AB33" s="506">
        <v>4</v>
      </c>
      <c r="AC33" s="506">
        <v>4</v>
      </c>
      <c r="AD33" s="506">
        <v>4</v>
      </c>
      <c r="AE33" s="506"/>
      <c r="AF33" s="506"/>
      <c r="AG33" s="506"/>
      <c r="AH33" s="506"/>
      <c r="AI33" s="506"/>
      <c r="AJ33" s="506"/>
      <c r="AK33" s="506"/>
      <c r="AL33" s="506"/>
      <c r="AM33" s="506"/>
      <c r="AN33" s="506"/>
      <c r="AO33" s="506"/>
      <c r="AP33" s="506"/>
      <c r="AQ33" s="506"/>
      <c r="AR33" s="506"/>
      <c r="AS33" s="506"/>
      <c r="AT33" s="506"/>
      <c r="AU33" s="506"/>
      <c r="AV33" s="506"/>
      <c r="AW33" s="506"/>
      <c r="AX33" s="506"/>
      <c r="AY33" s="506"/>
      <c r="AZ33" s="506"/>
      <c r="BA33" s="506"/>
      <c r="BB33" s="506"/>
      <c r="BC33" s="507"/>
      <c r="BD33" s="176"/>
      <c r="BE33" s="3"/>
      <c r="BF33" s="3"/>
      <c r="BG33" s="3"/>
      <c r="BH33" s="3"/>
      <c r="BI33" s="3"/>
    </row>
    <row r="34" spans="1:61" ht="12.75">
      <c r="A34" s="220" t="s">
        <v>349</v>
      </c>
      <c r="B34" s="221" t="s">
        <v>29</v>
      </c>
      <c r="C34" s="146">
        <v>1</v>
      </c>
      <c r="D34" s="146">
        <v>1</v>
      </c>
      <c r="E34" s="146">
        <v>1</v>
      </c>
      <c r="F34" s="146">
        <v>1</v>
      </c>
      <c r="G34" s="146">
        <v>1</v>
      </c>
      <c r="H34" s="146">
        <v>1</v>
      </c>
      <c r="I34" s="146">
        <v>1</v>
      </c>
      <c r="J34" s="146">
        <v>1</v>
      </c>
      <c r="K34" s="146">
        <v>1</v>
      </c>
      <c r="L34" s="146">
        <v>1</v>
      </c>
      <c r="M34" s="505">
        <v>1</v>
      </c>
      <c r="N34" s="146">
        <v>1</v>
      </c>
      <c r="O34" s="146"/>
      <c r="P34" s="146">
        <v>1</v>
      </c>
      <c r="Q34" s="146">
        <v>1</v>
      </c>
      <c r="R34" s="146">
        <v>1</v>
      </c>
      <c r="S34" s="505">
        <v>1</v>
      </c>
      <c r="T34" s="146"/>
      <c r="U34" s="146">
        <v>1</v>
      </c>
      <c r="V34" s="146"/>
      <c r="W34" s="146">
        <v>1</v>
      </c>
      <c r="X34" s="146">
        <v>1</v>
      </c>
      <c r="Y34" s="146">
        <v>1</v>
      </c>
      <c r="Z34" s="146">
        <v>1</v>
      </c>
      <c r="AA34" s="146">
        <v>1</v>
      </c>
      <c r="AB34" s="146">
        <v>1</v>
      </c>
      <c r="AC34" s="146">
        <v>1</v>
      </c>
      <c r="AD34" s="146">
        <v>1</v>
      </c>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508"/>
      <c r="BD34" s="176"/>
      <c r="BE34" s="3"/>
      <c r="BF34" s="3"/>
      <c r="BG34" s="3"/>
      <c r="BH34" s="3"/>
      <c r="BI34" s="3"/>
    </row>
    <row r="35" spans="1:61" ht="12.75">
      <c r="A35" s="220"/>
      <c r="B35" s="221" t="s">
        <v>183</v>
      </c>
      <c r="C35" s="146">
        <v>12</v>
      </c>
      <c r="D35" s="146">
        <v>12</v>
      </c>
      <c r="E35" s="146">
        <v>12</v>
      </c>
      <c r="F35" s="146">
        <v>12</v>
      </c>
      <c r="G35" s="146">
        <v>12</v>
      </c>
      <c r="H35" s="146">
        <v>15</v>
      </c>
      <c r="I35" s="146">
        <v>12</v>
      </c>
      <c r="J35" s="146">
        <v>12</v>
      </c>
      <c r="K35" s="146">
        <v>15</v>
      </c>
      <c r="L35" s="146">
        <v>15</v>
      </c>
      <c r="M35" s="505">
        <v>12</v>
      </c>
      <c r="N35" s="146">
        <v>12</v>
      </c>
      <c r="O35" s="146"/>
      <c r="P35" s="146">
        <v>15</v>
      </c>
      <c r="Q35" s="146">
        <v>12</v>
      </c>
      <c r="R35" s="146">
        <v>5</v>
      </c>
      <c r="S35" s="505">
        <v>5</v>
      </c>
      <c r="T35" s="146"/>
      <c r="U35" s="146">
        <v>5</v>
      </c>
      <c r="V35" s="146"/>
      <c r="W35" s="146">
        <v>5</v>
      </c>
      <c r="X35" s="146">
        <v>5</v>
      </c>
      <c r="Y35" s="146">
        <v>5</v>
      </c>
      <c r="Z35" s="146">
        <v>5</v>
      </c>
      <c r="AA35" s="146">
        <v>5</v>
      </c>
      <c r="AB35" s="146">
        <v>5</v>
      </c>
      <c r="AC35" s="146">
        <v>25</v>
      </c>
      <c r="AD35" s="146">
        <v>25</v>
      </c>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508"/>
      <c r="BD35" s="176"/>
      <c r="BE35" s="3"/>
      <c r="BF35" s="3"/>
      <c r="BG35" s="3"/>
      <c r="BH35" s="3"/>
      <c r="BI35" s="3"/>
    </row>
    <row r="36" spans="1:61" ht="12.75">
      <c r="A36" s="220"/>
      <c r="B36" s="221" t="s">
        <v>210</v>
      </c>
      <c r="C36" s="146">
        <v>20</v>
      </c>
      <c r="D36" s="146">
        <v>20</v>
      </c>
      <c r="E36" s="146">
        <v>20</v>
      </c>
      <c r="F36" s="146">
        <v>20</v>
      </c>
      <c r="G36" s="146">
        <v>25</v>
      </c>
      <c r="H36" s="146">
        <v>25</v>
      </c>
      <c r="I36" s="146">
        <v>25</v>
      </c>
      <c r="J36" s="146">
        <v>25</v>
      </c>
      <c r="K36" s="146">
        <v>25</v>
      </c>
      <c r="L36" s="146">
        <v>25</v>
      </c>
      <c r="M36" s="505">
        <v>25</v>
      </c>
      <c r="N36" s="146">
        <v>30</v>
      </c>
      <c r="O36" s="146"/>
      <c r="P36" s="146">
        <v>30</v>
      </c>
      <c r="Q36" s="146">
        <v>30</v>
      </c>
      <c r="R36" s="146">
        <v>40</v>
      </c>
      <c r="S36" s="505">
        <v>45</v>
      </c>
      <c r="T36" s="146"/>
      <c r="U36" s="146">
        <v>45</v>
      </c>
      <c r="V36" s="146"/>
      <c r="W36" s="146">
        <v>40</v>
      </c>
      <c r="X36" s="146">
        <v>40</v>
      </c>
      <c r="Y36" s="146">
        <v>45</v>
      </c>
      <c r="Z36" s="146">
        <v>45</v>
      </c>
      <c r="AA36" s="146">
        <v>45</v>
      </c>
      <c r="AB36" s="146">
        <v>50</v>
      </c>
      <c r="AC36" s="146">
        <v>25</v>
      </c>
      <c r="AD36" s="146">
        <v>25</v>
      </c>
      <c r="AE36" s="146"/>
      <c r="AF36" s="146"/>
      <c r="AG36" s="146"/>
      <c r="AH36" s="146"/>
      <c r="AI36" s="146"/>
      <c r="AJ36" s="146"/>
      <c r="AK36" s="146"/>
      <c r="AL36" s="146"/>
      <c r="AM36" s="146"/>
      <c r="AN36" s="146"/>
      <c r="AO36" s="146"/>
      <c r="AP36" s="146"/>
      <c r="AQ36" s="146"/>
      <c r="AR36" s="146"/>
      <c r="AS36" s="146"/>
      <c r="AT36" s="146"/>
      <c r="AU36" s="146"/>
      <c r="AV36" s="146"/>
      <c r="AW36" s="146"/>
      <c r="AX36" s="146"/>
      <c r="AY36" s="146"/>
      <c r="AZ36" s="146"/>
      <c r="BA36" s="146"/>
      <c r="BB36" s="146"/>
      <c r="BC36" s="508"/>
      <c r="BD36" s="176"/>
      <c r="BE36" s="3"/>
      <c r="BF36" s="3"/>
      <c r="BG36" s="3"/>
      <c r="BH36" s="3"/>
      <c r="BI36" s="3"/>
    </row>
    <row r="37" spans="1:61" ht="12.75">
      <c r="A37" s="220" t="s">
        <v>211</v>
      </c>
      <c r="B37" s="221" t="s">
        <v>182</v>
      </c>
      <c r="C37" s="146">
        <v>3</v>
      </c>
      <c r="D37" s="146">
        <v>3</v>
      </c>
      <c r="E37" s="146">
        <v>3</v>
      </c>
      <c r="F37" s="146">
        <v>3</v>
      </c>
      <c r="G37" s="146">
        <v>3</v>
      </c>
      <c r="H37" s="146">
        <v>3</v>
      </c>
      <c r="I37" s="146">
        <v>3</v>
      </c>
      <c r="J37" s="146">
        <v>3</v>
      </c>
      <c r="K37" s="146">
        <v>3</v>
      </c>
      <c r="L37" s="146">
        <v>3</v>
      </c>
      <c r="M37" s="505">
        <v>3</v>
      </c>
      <c r="N37" s="146">
        <v>3</v>
      </c>
      <c r="O37" s="146"/>
      <c r="P37" s="146">
        <v>3</v>
      </c>
      <c r="Q37" s="146">
        <v>3</v>
      </c>
      <c r="R37" s="146">
        <v>4</v>
      </c>
      <c r="S37" s="505">
        <v>4</v>
      </c>
      <c r="T37" s="146"/>
      <c r="U37" s="146">
        <v>4</v>
      </c>
      <c r="V37" s="146"/>
      <c r="W37" s="146">
        <v>4</v>
      </c>
      <c r="X37" s="146">
        <v>4</v>
      </c>
      <c r="Y37" s="146">
        <v>4</v>
      </c>
      <c r="Z37" s="146">
        <v>4</v>
      </c>
      <c r="AA37" s="146">
        <v>4</v>
      </c>
      <c r="AB37" s="146">
        <v>4</v>
      </c>
      <c r="AC37" s="146">
        <v>4</v>
      </c>
      <c r="AD37" s="146">
        <v>4</v>
      </c>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508"/>
      <c r="BD37" s="176"/>
      <c r="BE37" s="3"/>
      <c r="BF37" s="3"/>
      <c r="BG37" s="3"/>
      <c r="BH37" s="3"/>
      <c r="BI37" s="3"/>
    </row>
    <row r="38" spans="1:61" ht="12.75">
      <c r="A38" s="220"/>
      <c r="B38" s="221" t="s">
        <v>29</v>
      </c>
      <c r="C38" s="146">
        <v>1</v>
      </c>
      <c r="D38" s="146">
        <v>1</v>
      </c>
      <c r="E38" s="146">
        <v>1</v>
      </c>
      <c r="F38" s="146">
        <v>1</v>
      </c>
      <c r="G38" s="146">
        <v>1</v>
      </c>
      <c r="H38" s="146">
        <v>1</v>
      </c>
      <c r="I38" s="146">
        <v>1</v>
      </c>
      <c r="J38" s="146">
        <v>1</v>
      </c>
      <c r="K38" s="146">
        <v>1</v>
      </c>
      <c r="L38" s="146">
        <v>1</v>
      </c>
      <c r="M38" s="505">
        <v>1</v>
      </c>
      <c r="N38" s="146">
        <v>1</v>
      </c>
      <c r="O38" s="146"/>
      <c r="P38" s="146">
        <v>1</v>
      </c>
      <c r="Q38" s="146">
        <v>1</v>
      </c>
      <c r="R38" s="146">
        <v>1</v>
      </c>
      <c r="S38" s="505">
        <v>1</v>
      </c>
      <c r="T38" s="146"/>
      <c r="U38" s="146">
        <v>1</v>
      </c>
      <c r="V38" s="146"/>
      <c r="W38" s="146">
        <v>1</v>
      </c>
      <c r="X38" s="146">
        <v>1</v>
      </c>
      <c r="Y38" s="146">
        <v>1</v>
      </c>
      <c r="Z38" s="146">
        <v>1</v>
      </c>
      <c r="AA38" s="146">
        <v>1</v>
      </c>
      <c r="AB38" s="146">
        <v>1</v>
      </c>
      <c r="AC38" s="146">
        <v>1</v>
      </c>
      <c r="AD38" s="146">
        <v>1</v>
      </c>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508"/>
      <c r="BD38" s="176"/>
      <c r="BE38" s="3"/>
      <c r="BF38" s="3"/>
      <c r="BG38" s="3"/>
      <c r="BH38" s="3"/>
      <c r="BI38" s="3"/>
    </row>
    <row r="39" spans="1:61" ht="12.75">
      <c r="A39" s="220"/>
      <c r="B39" s="221" t="s">
        <v>183</v>
      </c>
      <c r="C39" s="146">
        <v>12</v>
      </c>
      <c r="D39" s="146">
        <v>12</v>
      </c>
      <c r="E39" s="146">
        <v>12</v>
      </c>
      <c r="F39" s="146">
        <v>12</v>
      </c>
      <c r="G39" s="146">
        <v>12</v>
      </c>
      <c r="H39" s="146">
        <v>15</v>
      </c>
      <c r="I39" s="146">
        <v>12</v>
      </c>
      <c r="J39" s="146">
        <v>12</v>
      </c>
      <c r="K39" s="146">
        <v>15</v>
      </c>
      <c r="L39" s="146">
        <v>15</v>
      </c>
      <c r="M39" s="505">
        <v>12</v>
      </c>
      <c r="N39" s="146">
        <v>15</v>
      </c>
      <c r="O39" s="146"/>
      <c r="P39" s="146">
        <v>15</v>
      </c>
      <c r="Q39" s="146">
        <v>15</v>
      </c>
      <c r="R39" s="146">
        <v>5</v>
      </c>
      <c r="S39" s="505">
        <v>5</v>
      </c>
      <c r="T39" s="146"/>
      <c r="U39" s="146">
        <v>5</v>
      </c>
      <c r="V39" s="146"/>
      <c r="W39" s="146">
        <v>5</v>
      </c>
      <c r="X39" s="146">
        <v>5</v>
      </c>
      <c r="Y39" s="146">
        <v>5</v>
      </c>
      <c r="Z39" s="146">
        <v>5</v>
      </c>
      <c r="AA39" s="146">
        <v>5</v>
      </c>
      <c r="AB39" s="146">
        <v>5</v>
      </c>
      <c r="AC39" s="146">
        <v>25</v>
      </c>
      <c r="AD39" s="146">
        <v>25</v>
      </c>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508"/>
      <c r="BD39" s="176"/>
      <c r="BE39" s="3"/>
      <c r="BF39" s="3"/>
      <c r="BG39" s="3"/>
      <c r="BH39" s="3"/>
      <c r="BI39" s="3"/>
    </row>
    <row r="40" spans="1:61" ht="12.75">
      <c r="A40" s="220"/>
      <c r="B40" s="221" t="s">
        <v>210</v>
      </c>
      <c r="C40" s="146">
        <v>30</v>
      </c>
      <c r="D40" s="146">
        <v>28</v>
      </c>
      <c r="E40" s="146">
        <v>28</v>
      </c>
      <c r="F40" s="146">
        <v>28</v>
      </c>
      <c r="G40" s="146">
        <v>28</v>
      </c>
      <c r="H40" s="146">
        <v>30</v>
      </c>
      <c r="I40" s="146">
        <v>30</v>
      </c>
      <c r="J40" s="146">
        <v>28</v>
      </c>
      <c r="K40" s="146">
        <v>28</v>
      </c>
      <c r="L40" s="146">
        <v>30</v>
      </c>
      <c r="M40" s="505">
        <v>30</v>
      </c>
      <c r="N40" s="146">
        <v>30</v>
      </c>
      <c r="O40" s="146"/>
      <c r="P40" s="146">
        <v>30</v>
      </c>
      <c r="Q40" s="146">
        <v>30</v>
      </c>
      <c r="R40" s="146">
        <v>45</v>
      </c>
      <c r="S40" s="505">
        <v>45</v>
      </c>
      <c r="T40" s="146"/>
      <c r="U40" s="146">
        <v>45</v>
      </c>
      <c r="V40" s="146"/>
      <c r="W40" s="146">
        <v>48</v>
      </c>
      <c r="X40" s="146">
        <v>50</v>
      </c>
      <c r="Y40" s="146">
        <v>50</v>
      </c>
      <c r="Z40" s="146">
        <v>50</v>
      </c>
      <c r="AA40" s="146">
        <v>50</v>
      </c>
      <c r="AB40" s="146">
        <v>45</v>
      </c>
      <c r="AC40" s="146">
        <v>20</v>
      </c>
      <c r="AD40" s="146">
        <v>20</v>
      </c>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508"/>
      <c r="BD40" s="176"/>
      <c r="BE40" s="3"/>
      <c r="BF40" s="3"/>
      <c r="BG40" s="3"/>
      <c r="BH40" s="3"/>
      <c r="BI40" s="3"/>
    </row>
    <row r="41" spans="1:61" ht="12.75">
      <c r="A41" s="220" t="s">
        <v>212</v>
      </c>
      <c r="B41" s="221" t="s">
        <v>182</v>
      </c>
      <c r="C41" s="146">
        <v>3</v>
      </c>
      <c r="D41" s="146">
        <v>3</v>
      </c>
      <c r="E41" s="146">
        <v>3</v>
      </c>
      <c r="F41" s="146">
        <v>3</v>
      </c>
      <c r="G41" s="146">
        <v>3</v>
      </c>
      <c r="H41" s="146">
        <v>3</v>
      </c>
      <c r="I41" s="146">
        <v>3</v>
      </c>
      <c r="J41" s="146">
        <v>3</v>
      </c>
      <c r="K41" s="146">
        <v>3</v>
      </c>
      <c r="L41" s="146">
        <v>3</v>
      </c>
      <c r="M41" s="505">
        <v>3</v>
      </c>
      <c r="N41" s="146">
        <v>3</v>
      </c>
      <c r="O41" s="146">
        <v>3</v>
      </c>
      <c r="P41" s="146"/>
      <c r="Q41" s="146">
        <v>3</v>
      </c>
      <c r="R41" s="146">
        <v>3</v>
      </c>
      <c r="S41" s="505">
        <v>3</v>
      </c>
      <c r="T41" s="146"/>
      <c r="U41" s="146">
        <v>4</v>
      </c>
      <c r="V41" s="146"/>
      <c r="W41" s="146">
        <v>4</v>
      </c>
      <c r="X41" s="146">
        <v>4</v>
      </c>
      <c r="Y41" s="146">
        <v>3</v>
      </c>
      <c r="Z41" s="146">
        <v>4</v>
      </c>
      <c r="AA41" s="146">
        <v>4</v>
      </c>
      <c r="AB41" s="146"/>
      <c r="AC41" s="146">
        <v>4</v>
      </c>
      <c r="AD41" s="146">
        <v>4</v>
      </c>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508"/>
      <c r="BD41" s="176"/>
      <c r="BE41" s="3"/>
      <c r="BF41" s="3"/>
      <c r="BG41" s="3"/>
      <c r="BH41" s="3"/>
      <c r="BI41" s="3"/>
    </row>
    <row r="42" spans="1:61" ht="12.75">
      <c r="A42" s="220"/>
      <c r="B42" s="221" t="s">
        <v>29</v>
      </c>
      <c r="C42" s="146">
        <v>1</v>
      </c>
      <c r="D42" s="146">
        <v>1</v>
      </c>
      <c r="E42" s="146">
        <v>1</v>
      </c>
      <c r="F42" s="146">
        <v>1</v>
      </c>
      <c r="G42" s="146">
        <v>1</v>
      </c>
      <c r="H42" s="146">
        <v>1</v>
      </c>
      <c r="I42" s="146">
        <v>1</v>
      </c>
      <c r="J42" s="146">
        <v>1</v>
      </c>
      <c r="K42" s="146">
        <v>1</v>
      </c>
      <c r="L42" s="146">
        <v>1</v>
      </c>
      <c r="M42" s="505">
        <v>1</v>
      </c>
      <c r="N42" s="146">
        <v>1</v>
      </c>
      <c r="O42" s="146">
        <v>1</v>
      </c>
      <c r="P42" s="146"/>
      <c r="Q42" s="146">
        <v>1</v>
      </c>
      <c r="R42" s="146">
        <v>1</v>
      </c>
      <c r="S42" s="505">
        <v>1</v>
      </c>
      <c r="T42" s="146"/>
      <c r="U42" s="146">
        <v>1</v>
      </c>
      <c r="V42" s="146"/>
      <c r="W42" s="146">
        <v>1</v>
      </c>
      <c r="X42" s="146">
        <v>1</v>
      </c>
      <c r="Y42" s="146">
        <v>1</v>
      </c>
      <c r="Z42" s="146">
        <v>1</v>
      </c>
      <c r="AA42" s="146">
        <v>1</v>
      </c>
      <c r="AB42" s="146"/>
      <c r="AC42" s="146">
        <v>1</v>
      </c>
      <c r="AD42" s="146">
        <v>1</v>
      </c>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508"/>
      <c r="BD42" s="176"/>
      <c r="BE42" s="3"/>
      <c r="BF42" s="3"/>
      <c r="BG42" s="3"/>
      <c r="BH42" s="3"/>
      <c r="BI42" s="3"/>
    </row>
    <row r="43" spans="1:61" ht="12.75">
      <c r="A43" s="220"/>
      <c r="B43" s="221" t="s">
        <v>183</v>
      </c>
      <c r="C43" s="146">
        <v>25</v>
      </c>
      <c r="D43" s="146">
        <v>25</v>
      </c>
      <c r="E43" s="146">
        <v>25</v>
      </c>
      <c r="F43" s="146">
        <v>25</v>
      </c>
      <c r="G43" s="146">
        <v>25</v>
      </c>
      <c r="H43" s="146">
        <v>30</v>
      </c>
      <c r="I43" s="146">
        <v>25</v>
      </c>
      <c r="J43" s="146">
        <v>25</v>
      </c>
      <c r="K43" s="146">
        <v>30</v>
      </c>
      <c r="L43" s="146">
        <v>30</v>
      </c>
      <c r="M43" s="505">
        <v>30</v>
      </c>
      <c r="N43" s="146">
        <v>30</v>
      </c>
      <c r="O43" s="146">
        <v>30</v>
      </c>
      <c r="P43" s="146"/>
      <c r="Q43" s="146">
        <v>30</v>
      </c>
      <c r="R43" s="146">
        <v>30</v>
      </c>
      <c r="S43" s="505">
        <v>30</v>
      </c>
      <c r="T43" s="146"/>
      <c r="U43" s="146">
        <v>30</v>
      </c>
      <c r="V43" s="146"/>
      <c r="W43" s="146">
        <v>30</v>
      </c>
      <c r="X43" s="146">
        <v>30</v>
      </c>
      <c r="Y43" s="146">
        <v>30</v>
      </c>
      <c r="Z43" s="146">
        <v>30</v>
      </c>
      <c r="AA43" s="146">
        <v>30</v>
      </c>
      <c r="AB43" s="146"/>
      <c r="AC43" s="146">
        <v>30</v>
      </c>
      <c r="AD43" s="146">
        <v>30</v>
      </c>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508"/>
      <c r="BD43" s="176"/>
      <c r="BE43" s="3"/>
      <c r="BF43" s="3"/>
      <c r="BG43" s="3"/>
      <c r="BH43" s="3"/>
      <c r="BI43" s="3"/>
    </row>
    <row r="44" spans="1:61" ht="12.75">
      <c r="A44" s="220"/>
      <c r="B44" s="221" t="s">
        <v>210</v>
      </c>
      <c r="C44" s="146">
        <v>0</v>
      </c>
      <c r="D44" s="146">
        <v>0</v>
      </c>
      <c r="E44" s="146">
        <v>0</v>
      </c>
      <c r="F44" s="146">
        <v>0</v>
      </c>
      <c r="G44" s="146">
        <v>0</v>
      </c>
      <c r="H44" s="146">
        <v>0</v>
      </c>
      <c r="I44" s="146">
        <v>0</v>
      </c>
      <c r="J44" s="146">
        <v>0</v>
      </c>
      <c r="K44" s="146">
        <v>0</v>
      </c>
      <c r="L44" s="146">
        <v>0</v>
      </c>
      <c r="M44" s="505">
        <v>0</v>
      </c>
      <c r="N44" s="146">
        <v>0</v>
      </c>
      <c r="O44" s="146">
        <v>0</v>
      </c>
      <c r="P44" s="146"/>
      <c r="Q44" s="146">
        <v>0</v>
      </c>
      <c r="R44" s="146">
        <v>0</v>
      </c>
      <c r="S44" s="505">
        <v>0</v>
      </c>
      <c r="T44" s="146"/>
      <c r="U44" s="146">
        <v>0</v>
      </c>
      <c r="V44" s="146"/>
      <c r="W44" s="146">
        <v>0</v>
      </c>
      <c r="X44" s="146">
        <v>0</v>
      </c>
      <c r="Y44" s="146">
        <v>0</v>
      </c>
      <c r="Z44" s="146">
        <v>0</v>
      </c>
      <c r="AA44" s="146">
        <v>0</v>
      </c>
      <c r="AB44" s="146"/>
      <c r="AC44" s="146">
        <v>0</v>
      </c>
      <c r="AD44" s="146">
        <v>0</v>
      </c>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508"/>
      <c r="BD44" s="176"/>
      <c r="BE44" s="3"/>
      <c r="BF44" s="3"/>
      <c r="BG44" s="3"/>
      <c r="BH44" s="3"/>
      <c r="BI44" s="3"/>
    </row>
    <row r="45" spans="1:61" ht="12.75">
      <c r="A45" s="220" t="s">
        <v>351</v>
      </c>
      <c r="B45" s="221" t="s">
        <v>182</v>
      </c>
      <c r="C45" s="146">
        <v>3</v>
      </c>
      <c r="D45" s="146">
        <v>3</v>
      </c>
      <c r="E45" s="146">
        <v>3</v>
      </c>
      <c r="F45" s="146">
        <v>3</v>
      </c>
      <c r="G45" s="146">
        <v>3</v>
      </c>
      <c r="H45" s="146">
        <v>3</v>
      </c>
      <c r="I45" s="146">
        <v>3</v>
      </c>
      <c r="J45" s="146">
        <v>3</v>
      </c>
      <c r="K45" s="146">
        <v>3</v>
      </c>
      <c r="L45" s="146">
        <v>3</v>
      </c>
      <c r="M45" s="505">
        <v>3</v>
      </c>
      <c r="N45" s="146">
        <v>3</v>
      </c>
      <c r="O45" s="146">
        <v>3</v>
      </c>
      <c r="P45" s="146"/>
      <c r="Q45" s="146">
        <v>3</v>
      </c>
      <c r="R45" s="146">
        <v>3</v>
      </c>
      <c r="S45" s="505">
        <v>3</v>
      </c>
      <c r="T45" s="146"/>
      <c r="U45" s="146">
        <v>1</v>
      </c>
      <c r="V45" s="146"/>
      <c r="W45" s="146">
        <v>3</v>
      </c>
      <c r="X45" s="146">
        <v>3</v>
      </c>
      <c r="Y45" s="146">
        <v>3</v>
      </c>
      <c r="Z45" s="146">
        <v>4</v>
      </c>
      <c r="AA45" s="146">
        <v>4</v>
      </c>
      <c r="AB45" s="146"/>
      <c r="AC45" s="146">
        <v>4</v>
      </c>
      <c r="AD45" s="146">
        <v>4</v>
      </c>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508"/>
      <c r="BD45" s="176"/>
      <c r="BE45" s="3"/>
      <c r="BF45" s="3"/>
      <c r="BG45" s="3"/>
      <c r="BH45" s="3"/>
      <c r="BI45" s="3"/>
    </row>
    <row r="46" spans="1:61" ht="12.75">
      <c r="A46" s="220"/>
      <c r="B46" s="221" t="s">
        <v>29</v>
      </c>
      <c r="C46" s="146">
        <v>1</v>
      </c>
      <c r="D46" s="146">
        <v>1</v>
      </c>
      <c r="E46" s="146">
        <v>1</v>
      </c>
      <c r="F46" s="146">
        <v>1</v>
      </c>
      <c r="G46" s="146">
        <v>1</v>
      </c>
      <c r="H46" s="146">
        <v>1</v>
      </c>
      <c r="I46" s="146">
        <v>1</v>
      </c>
      <c r="J46" s="146">
        <v>1</v>
      </c>
      <c r="K46" s="146">
        <v>1</v>
      </c>
      <c r="L46" s="146">
        <v>1</v>
      </c>
      <c r="M46" s="505">
        <v>1</v>
      </c>
      <c r="N46" s="146">
        <v>1</v>
      </c>
      <c r="O46" s="146">
        <v>1</v>
      </c>
      <c r="P46" s="146"/>
      <c r="Q46" s="146">
        <v>1</v>
      </c>
      <c r="R46" s="146">
        <v>1</v>
      </c>
      <c r="S46" s="505">
        <v>1</v>
      </c>
      <c r="T46" s="146"/>
      <c r="U46" s="146">
        <v>3</v>
      </c>
      <c r="V46" s="146"/>
      <c r="W46" s="146">
        <v>1</v>
      </c>
      <c r="X46" s="146">
        <v>1</v>
      </c>
      <c r="Y46" s="146">
        <v>1</v>
      </c>
      <c r="Z46" s="146">
        <v>1</v>
      </c>
      <c r="AA46" s="146">
        <v>1</v>
      </c>
      <c r="AB46" s="146"/>
      <c r="AC46" s="146">
        <v>1</v>
      </c>
      <c r="AD46" s="146">
        <v>1</v>
      </c>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508"/>
      <c r="BD46" s="176"/>
      <c r="BE46" s="3"/>
      <c r="BF46" s="3"/>
      <c r="BG46" s="3"/>
      <c r="BH46" s="3"/>
      <c r="BI46" s="3"/>
    </row>
    <row r="47" spans="1:61" ht="12.75">
      <c r="A47" s="220"/>
      <c r="B47" s="221" t="s">
        <v>183</v>
      </c>
      <c r="C47" s="146">
        <v>12</v>
      </c>
      <c r="D47" s="146">
        <v>12</v>
      </c>
      <c r="E47" s="146">
        <v>12</v>
      </c>
      <c r="F47" s="146">
        <v>12</v>
      </c>
      <c r="G47" s="146">
        <v>12</v>
      </c>
      <c r="H47" s="146">
        <v>15</v>
      </c>
      <c r="I47" s="146">
        <v>12</v>
      </c>
      <c r="J47" s="146">
        <v>12</v>
      </c>
      <c r="K47" s="146">
        <v>15</v>
      </c>
      <c r="L47" s="146">
        <v>15</v>
      </c>
      <c r="M47" s="505">
        <v>15</v>
      </c>
      <c r="N47" s="146">
        <v>15</v>
      </c>
      <c r="O47" s="146">
        <v>15</v>
      </c>
      <c r="P47" s="146"/>
      <c r="Q47" s="146">
        <v>15</v>
      </c>
      <c r="R47" s="146">
        <v>15</v>
      </c>
      <c r="S47" s="505">
        <v>15</v>
      </c>
      <c r="T47" s="146"/>
      <c r="U47" s="146">
        <v>15</v>
      </c>
      <c r="V47" s="146"/>
      <c r="W47" s="146">
        <v>15</v>
      </c>
      <c r="X47" s="146">
        <v>15</v>
      </c>
      <c r="Y47" s="146">
        <v>15</v>
      </c>
      <c r="Z47" s="146">
        <v>15</v>
      </c>
      <c r="AA47" s="146">
        <v>15</v>
      </c>
      <c r="AB47" s="146"/>
      <c r="AC47" s="146">
        <v>15</v>
      </c>
      <c r="AD47" s="146">
        <v>15</v>
      </c>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508"/>
      <c r="BD47" s="176"/>
      <c r="BE47" s="3"/>
      <c r="BF47" s="3"/>
      <c r="BG47" s="3"/>
      <c r="BH47" s="3"/>
      <c r="BI47" s="3"/>
    </row>
    <row r="48" spans="1:61" ht="12.75">
      <c r="A48" s="220"/>
      <c r="B48" s="221" t="s">
        <v>210</v>
      </c>
      <c r="C48" s="146">
        <v>0</v>
      </c>
      <c r="D48" s="146">
        <v>0</v>
      </c>
      <c r="E48" s="146">
        <v>0</v>
      </c>
      <c r="F48" s="146">
        <v>0</v>
      </c>
      <c r="G48" s="146">
        <v>0</v>
      </c>
      <c r="H48" s="146">
        <v>0</v>
      </c>
      <c r="I48" s="146">
        <v>0</v>
      </c>
      <c r="J48" s="146">
        <v>0</v>
      </c>
      <c r="K48" s="146">
        <v>0</v>
      </c>
      <c r="L48" s="146">
        <v>0</v>
      </c>
      <c r="M48" s="505">
        <v>0</v>
      </c>
      <c r="N48" s="146">
        <v>0</v>
      </c>
      <c r="O48" s="146">
        <v>0</v>
      </c>
      <c r="P48" s="146"/>
      <c r="Q48" s="146">
        <v>0</v>
      </c>
      <c r="R48" s="146">
        <v>0</v>
      </c>
      <c r="S48" s="505">
        <v>0</v>
      </c>
      <c r="T48" s="146"/>
      <c r="U48" s="146">
        <v>0</v>
      </c>
      <c r="V48" s="146"/>
      <c r="W48" s="146">
        <v>0</v>
      </c>
      <c r="X48" s="146">
        <v>0</v>
      </c>
      <c r="Y48" s="146">
        <v>0</v>
      </c>
      <c r="Z48" s="146">
        <v>0</v>
      </c>
      <c r="AA48" s="146">
        <v>0</v>
      </c>
      <c r="AB48" s="146"/>
      <c r="AC48" s="146">
        <v>0</v>
      </c>
      <c r="AD48" s="146">
        <v>0</v>
      </c>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508"/>
      <c r="BD48" s="176"/>
      <c r="BE48" s="3"/>
      <c r="BF48" s="3"/>
      <c r="BG48" s="3"/>
      <c r="BH48" s="3"/>
      <c r="BI48" s="3"/>
    </row>
    <row r="49" spans="1:61" ht="12.75">
      <c r="A49" s="220" t="s">
        <v>363</v>
      </c>
      <c r="B49" s="221" t="s">
        <v>182</v>
      </c>
      <c r="C49" s="146">
        <v>3</v>
      </c>
      <c r="D49" s="146">
        <v>3</v>
      </c>
      <c r="E49" s="146">
        <v>3</v>
      </c>
      <c r="F49" s="146">
        <v>3</v>
      </c>
      <c r="G49" s="146">
        <v>3</v>
      </c>
      <c r="H49" s="146">
        <v>3</v>
      </c>
      <c r="I49" s="146">
        <v>3</v>
      </c>
      <c r="J49" s="146">
        <v>3</v>
      </c>
      <c r="K49" s="146">
        <v>3</v>
      </c>
      <c r="L49" s="146">
        <v>3</v>
      </c>
      <c r="M49" s="505">
        <v>3</v>
      </c>
      <c r="N49" s="146">
        <v>3</v>
      </c>
      <c r="O49" s="146">
        <v>4</v>
      </c>
      <c r="P49" s="146"/>
      <c r="Q49" s="146">
        <v>3</v>
      </c>
      <c r="R49" s="146">
        <v>4</v>
      </c>
      <c r="S49" s="505">
        <v>4</v>
      </c>
      <c r="T49" s="146"/>
      <c r="U49" s="146">
        <v>4</v>
      </c>
      <c r="V49" s="146"/>
      <c r="W49" s="146">
        <v>4</v>
      </c>
      <c r="X49" s="146">
        <v>4</v>
      </c>
      <c r="Y49" s="146">
        <v>4</v>
      </c>
      <c r="Z49" s="146">
        <v>4</v>
      </c>
      <c r="AA49" s="146">
        <v>4</v>
      </c>
      <c r="AB49" s="146"/>
      <c r="AC49" s="146">
        <v>3</v>
      </c>
      <c r="AD49" s="146">
        <v>3</v>
      </c>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508"/>
      <c r="BD49" s="176"/>
      <c r="BE49" s="3"/>
      <c r="BF49" s="3"/>
      <c r="BG49" s="3"/>
      <c r="BH49" s="3"/>
      <c r="BI49" s="3"/>
    </row>
    <row r="50" spans="1:61" ht="12.75">
      <c r="A50" s="220"/>
      <c r="B50" s="221" t="s">
        <v>29</v>
      </c>
      <c r="C50" s="146">
        <v>1</v>
      </c>
      <c r="D50" s="146">
        <v>1</v>
      </c>
      <c r="E50" s="146">
        <v>1</v>
      </c>
      <c r="F50" s="146">
        <v>1</v>
      </c>
      <c r="G50" s="146">
        <v>1</v>
      </c>
      <c r="H50" s="146">
        <v>1</v>
      </c>
      <c r="I50" s="146">
        <v>1</v>
      </c>
      <c r="J50" s="146">
        <v>1</v>
      </c>
      <c r="K50" s="146">
        <v>1</v>
      </c>
      <c r="L50" s="146">
        <v>1</v>
      </c>
      <c r="M50" s="505">
        <v>1</v>
      </c>
      <c r="N50" s="146">
        <v>1</v>
      </c>
      <c r="O50" s="146">
        <v>1</v>
      </c>
      <c r="P50" s="146"/>
      <c r="Q50" s="146">
        <v>1</v>
      </c>
      <c r="R50" s="146">
        <v>1</v>
      </c>
      <c r="S50" s="505">
        <v>1</v>
      </c>
      <c r="T50" s="146"/>
      <c r="U50" s="146">
        <v>1</v>
      </c>
      <c r="V50" s="146"/>
      <c r="W50" s="146">
        <v>1</v>
      </c>
      <c r="X50" s="146">
        <v>1</v>
      </c>
      <c r="Y50" s="146">
        <v>1</v>
      </c>
      <c r="Z50" s="146">
        <v>1</v>
      </c>
      <c r="AA50" s="146">
        <v>1</v>
      </c>
      <c r="AB50" s="146"/>
      <c r="AC50" s="146">
        <v>1</v>
      </c>
      <c r="AD50" s="146">
        <v>1</v>
      </c>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508"/>
      <c r="BD50" s="176"/>
      <c r="BE50" s="3"/>
      <c r="BF50" s="3"/>
      <c r="BG50" s="3"/>
      <c r="BH50" s="3"/>
      <c r="BI50" s="3"/>
    </row>
    <row r="51" spans="1:61" ht="12.75">
      <c r="A51" s="220"/>
      <c r="B51" s="221" t="s">
        <v>183</v>
      </c>
      <c r="C51" s="146">
        <v>12</v>
      </c>
      <c r="D51" s="146">
        <v>12</v>
      </c>
      <c r="E51" s="146">
        <v>12</v>
      </c>
      <c r="F51" s="146">
        <v>12</v>
      </c>
      <c r="G51" s="146">
        <v>12</v>
      </c>
      <c r="H51" s="146">
        <v>15</v>
      </c>
      <c r="I51" s="146">
        <v>12</v>
      </c>
      <c r="J51" s="146">
        <v>12</v>
      </c>
      <c r="K51" s="146">
        <v>15</v>
      </c>
      <c r="L51" s="146">
        <v>15</v>
      </c>
      <c r="M51" s="505">
        <v>12</v>
      </c>
      <c r="N51" s="146">
        <v>15</v>
      </c>
      <c r="O51" s="729">
        <v>42217</v>
      </c>
      <c r="P51" s="146"/>
      <c r="Q51" s="146">
        <v>15</v>
      </c>
      <c r="R51" s="146">
        <v>5</v>
      </c>
      <c r="S51" s="505">
        <v>5</v>
      </c>
      <c r="T51" s="146"/>
      <c r="U51" s="146">
        <v>5</v>
      </c>
      <c r="V51" s="146"/>
      <c r="W51" s="146">
        <v>5</v>
      </c>
      <c r="X51" s="146">
        <v>5</v>
      </c>
      <c r="Y51" s="146">
        <v>5</v>
      </c>
      <c r="Z51" s="146">
        <v>5</v>
      </c>
      <c r="AA51" s="146">
        <v>5</v>
      </c>
      <c r="AB51" s="146"/>
      <c r="AC51" s="146">
        <v>20</v>
      </c>
      <c r="AD51" s="146">
        <v>20</v>
      </c>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508"/>
      <c r="BD51" s="176"/>
      <c r="BE51" s="3"/>
      <c r="BF51" s="3"/>
      <c r="BG51" s="3"/>
      <c r="BH51" s="3"/>
      <c r="BI51" s="3"/>
    </row>
    <row r="52" spans="1:61" ht="12.75">
      <c r="A52" s="220"/>
      <c r="B52" s="221" t="s">
        <v>210</v>
      </c>
      <c r="C52" s="146">
        <v>0</v>
      </c>
      <c r="D52" s="146">
        <v>0</v>
      </c>
      <c r="E52" s="146">
        <v>0</v>
      </c>
      <c r="F52" s="146">
        <v>0</v>
      </c>
      <c r="G52" s="146">
        <v>0</v>
      </c>
      <c r="H52" s="146">
        <v>0</v>
      </c>
      <c r="I52" s="146">
        <v>0</v>
      </c>
      <c r="J52" s="146">
        <v>0</v>
      </c>
      <c r="K52" s="146">
        <v>0</v>
      </c>
      <c r="L52" s="146">
        <v>0</v>
      </c>
      <c r="M52" s="505">
        <v>0</v>
      </c>
      <c r="N52" s="146">
        <v>0</v>
      </c>
      <c r="O52" s="146" t="s">
        <v>525</v>
      </c>
      <c r="P52" s="146"/>
      <c r="Q52" s="146">
        <v>0</v>
      </c>
      <c r="R52" s="146">
        <v>8</v>
      </c>
      <c r="S52" s="505">
        <v>8</v>
      </c>
      <c r="T52" s="146"/>
      <c r="U52" s="146">
        <v>8</v>
      </c>
      <c r="V52" s="146"/>
      <c r="W52" s="146">
        <v>8</v>
      </c>
      <c r="X52" s="146">
        <v>8</v>
      </c>
      <c r="Y52" s="146">
        <v>8</v>
      </c>
      <c r="Z52" s="146">
        <v>8</v>
      </c>
      <c r="AA52" s="146">
        <v>8</v>
      </c>
      <c r="AB52" s="146"/>
      <c r="AC52" s="146">
        <v>0</v>
      </c>
      <c r="AD52" s="146">
        <v>0</v>
      </c>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508"/>
      <c r="BD52" s="176"/>
      <c r="BE52" s="3"/>
      <c r="BF52" s="3"/>
      <c r="BG52" s="3"/>
      <c r="BH52" s="3"/>
      <c r="BI52" s="3"/>
    </row>
    <row r="53" spans="1:61" ht="12.75">
      <c r="A53" s="220" t="s">
        <v>352</v>
      </c>
      <c r="B53" s="221" t="s">
        <v>182</v>
      </c>
      <c r="C53" s="146">
        <v>3</v>
      </c>
      <c r="D53" s="146">
        <v>3</v>
      </c>
      <c r="E53" s="146">
        <v>3</v>
      </c>
      <c r="F53" s="146">
        <v>3</v>
      </c>
      <c r="G53" s="146">
        <v>3</v>
      </c>
      <c r="H53" s="146">
        <v>3</v>
      </c>
      <c r="I53" s="146">
        <v>3</v>
      </c>
      <c r="J53" s="146">
        <v>3</v>
      </c>
      <c r="K53" s="146">
        <v>3</v>
      </c>
      <c r="L53" s="146">
        <v>3</v>
      </c>
      <c r="M53" s="505">
        <v>3</v>
      </c>
      <c r="N53" s="146">
        <v>3</v>
      </c>
      <c r="O53" s="146">
        <v>4</v>
      </c>
      <c r="P53" s="146"/>
      <c r="Q53" s="146">
        <v>3</v>
      </c>
      <c r="R53" s="146">
        <v>4</v>
      </c>
      <c r="S53" s="505">
        <v>4</v>
      </c>
      <c r="T53" s="146"/>
      <c r="U53" s="146">
        <v>4</v>
      </c>
      <c r="V53" s="146"/>
      <c r="W53" s="146">
        <v>4</v>
      </c>
      <c r="X53" s="146">
        <v>4</v>
      </c>
      <c r="Y53" s="146">
        <v>4</v>
      </c>
      <c r="Z53" s="146">
        <v>4</v>
      </c>
      <c r="AA53" s="146">
        <v>4</v>
      </c>
      <c r="AB53" s="146"/>
      <c r="AC53" s="146">
        <v>4</v>
      </c>
      <c r="AD53" s="146">
        <v>4</v>
      </c>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508"/>
      <c r="BD53" s="176"/>
      <c r="BE53" s="3"/>
      <c r="BF53" s="3"/>
      <c r="BG53" s="3"/>
      <c r="BH53" s="3"/>
      <c r="BI53" s="3"/>
    </row>
    <row r="54" spans="1:61" ht="12.75">
      <c r="A54" s="220" t="s">
        <v>353</v>
      </c>
      <c r="B54" s="221" t="s">
        <v>29</v>
      </c>
      <c r="C54" s="146">
        <v>1</v>
      </c>
      <c r="D54" s="146">
        <v>1</v>
      </c>
      <c r="E54" s="146">
        <v>1</v>
      </c>
      <c r="F54" s="146">
        <v>1</v>
      </c>
      <c r="G54" s="146">
        <v>1</v>
      </c>
      <c r="H54" s="146">
        <v>1</v>
      </c>
      <c r="I54" s="146">
        <v>1</v>
      </c>
      <c r="J54" s="146">
        <v>1</v>
      </c>
      <c r="K54" s="146">
        <v>1</v>
      </c>
      <c r="L54" s="146">
        <v>1</v>
      </c>
      <c r="M54" s="505">
        <v>1</v>
      </c>
      <c r="N54" s="146">
        <v>1</v>
      </c>
      <c r="O54" s="146">
        <v>1</v>
      </c>
      <c r="P54" s="146"/>
      <c r="Q54" s="146">
        <v>1</v>
      </c>
      <c r="R54" s="146">
        <v>1</v>
      </c>
      <c r="S54" s="505">
        <v>1</v>
      </c>
      <c r="T54" s="146"/>
      <c r="U54" s="146">
        <v>1</v>
      </c>
      <c r="V54" s="146"/>
      <c r="W54" s="146">
        <v>1</v>
      </c>
      <c r="X54" s="146">
        <v>1</v>
      </c>
      <c r="Y54" s="146">
        <v>1</v>
      </c>
      <c r="Z54" s="146">
        <v>1</v>
      </c>
      <c r="AA54" s="146">
        <v>1</v>
      </c>
      <c r="AB54" s="146"/>
      <c r="AC54" s="146">
        <v>1</v>
      </c>
      <c r="AD54" s="146">
        <v>1</v>
      </c>
      <c r="AE54" s="146"/>
      <c r="AF54" s="146"/>
      <c r="AG54" s="146"/>
      <c r="AH54" s="146"/>
      <c r="AI54" s="146"/>
      <c r="AJ54" s="146"/>
      <c r="AK54" s="146"/>
      <c r="AL54" s="146"/>
      <c r="AM54" s="146"/>
      <c r="AN54" s="146"/>
      <c r="AO54" s="146"/>
      <c r="AP54" s="146"/>
      <c r="AQ54" s="146"/>
      <c r="AR54" s="146"/>
      <c r="AS54" s="146"/>
      <c r="AT54" s="146"/>
      <c r="AU54" s="146"/>
      <c r="AV54" s="146"/>
      <c r="AW54" s="146"/>
      <c r="AX54" s="146"/>
      <c r="AY54" s="146"/>
      <c r="AZ54" s="146"/>
      <c r="BA54" s="146"/>
      <c r="BB54" s="146"/>
      <c r="BC54" s="508"/>
      <c r="BD54" s="176"/>
      <c r="BE54" s="3"/>
      <c r="BF54" s="3"/>
      <c r="BG54" s="3"/>
      <c r="BH54" s="3"/>
      <c r="BI54" s="3"/>
    </row>
    <row r="55" spans="1:61" ht="12.75">
      <c r="A55" s="220"/>
      <c r="B55" s="221" t="s">
        <v>183</v>
      </c>
      <c r="C55" s="146">
        <v>12</v>
      </c>
      <c r="D55" s="146">
        <v>12</v>
      </c>
      <c r="E55" s="146">
        <v>12</v>
      </c>
      <c r="F55" s="146">
        <v>12</v>
      </c>
      <c r="G55" s="146">
        <v>12</v>
      </c>
      <c r="H55" s="146">
        <v>15</v>
      </c>
      <c r="I55" s="146">
        <v>12</v>
      </c>
      <c r="J55" s="146">
        <v>12</v>
      </c>
      <c r="K55" s="146">
        <v>15</v>
      </c>
      <c r="L55" s="146">
        <v>15</v>
      </c>
      <c r="M55" s="505">
        <v>12</v>
      </c>
      <c r="N55" s="146">
        <v>15</v>
      </c>
      <c r="O55" s="729">
        <v>42217</v>
      </c>
      <c r="P55" s="146"/>
      <c r="Q55" s="146">
        <v>15</v>
      </c>
      <c r="R55" s="146">
        <v>5</v>
      </c>
      <c r="S55" s="505">
        <v>5</v>
      </c>
      <c r="T55" s="146"/>
      <c r="U55" s="146">
        <v>5</v>
      </c>
      <c r="V55" s="146"/>
      <c r="W55" s="146">
        <v>5</v>
      </c>
      <c r="X55" s="146">
        <v>5</v>
      </c>
      <c r="Y55" s="146">
        <v>5</v>
      </c>
      <c r="Z55" s="146">
        <v>5</v>
      </c>
      <c r="AA55" s="146">
        <v>5</v>
      </c>
      <c r="AB55" s="146"/>
      <c r="AC55" s="146">
        <v>25</v>
      </c>
      <c r="AD55" s="146">
        <v>25</v>
      </c>
      <c r="AE55" s="146"/>
      <c r="AF55" s="146"/>
      <c r="AG55" s="146"/>
      <c r="AH55" s="146"/>
      <c r="AI55" s="146"/>
      <c r="AJ55" s="146"/>
      <c r="AK55" s="146"/>
      <c r="AL55" s="146"/>
      <c r="AM55" s="146"/>
      <c r="AN55" s="146"/>
      <c r="AO55" s="146"/>
      <c r="AP55" s="146"/>
      <c r="AQ55" s="146"/>
      <c r="AR55" s="146"/>
      <c r="AS55" s="146"/>
      <c r="AT55" s="146"/>
      <c r="AU55" s="146"/>
      <c r="AV55" s="146"/>
      <c r="AW55" s="146"/>
      <c r="AX55" s="146"/>
      <c r="AY55" s="146"/>
      <c r="AZ55" s="146"/>
      <c r="BA55" s="146"/>
      <c r="BB55" s="146"/>
      <c r="BC55" s="508"/>
      <c r="BD55" s="176"/>
      <c r="BE55" s="3"/>
      <c r="BF55" s="3"/>
      <c r="BG55" s="3"/>
      <c r="BH55" s="3"/>
      <c r="BI55" s="3"/>
    </row>
    <row r="56" spans="1:61" ht="12.75">
      <c r="A56" s="220"/>
      <c r="B56" s="221" t="s">
        <v>210</v>
      </c>
      <c r="C56" s="146">
        <v>30</v>
      </c>
      <c r="D56" s="146">
        <v>30</v>
      </c>
      <c r="E56" s="146">
        <v>30</v>
      </c>
      <c r="F56" s="146">
        <v>30</v>
      </c>
      <c r="G56" s="146">
        <v>30</v>
      </c>
      <c r="H56" s="146">
        <v>30</v>
      </c>
      <c r="I56" s="146">
        <v>30</v>
      </c>
      <c r="J56" s="146">
        <v>30</v>
      </c>
      <c r="K56" s="146">
        <v>30</v>
      </c>
      <c r="L56" s="146">
        <v>30</v>
      </c>
      <c r="M56" s="505">
        <v>35</v>
      </c>
      <c r="N56" s="146">
        <v>30</v>
      </c>
      <c r="O56" s="146" t="s">
        <v>526</v>
      </c>
      <c r="P56" s="146"/>
      <c r="Q56" s="146">
        <v>30</v>
      </c>
      <c r="R56" s="146">
        <v>45</v>
      </c>
      <c r="S56" s="505">
        <v>45</v>
      </c>
      <c r="T56" s="146"/>
      <c r="U56" s="146">
        <v>45</v>
      </c>
      <c r="V56" s="146"/>
      <c r="W56" s="146">
        <v>45</v>
      </c>
      <c r="X56" s="146">
        <v>45</v>
      </c>
      <c r="Y56" s="146">
        <v>50</v>
      </c>
      <c r="Z56" s="146">
        <v>50</v>
      </c>
      <c r="AA56" s="146">
        <v>45</v>
      </c>
      <c r="AB56" s="146"/>
      <c r="AC56" s="146">
        <v>25</v>
      </c>
      <c r="AD56" s="146">
        <v>25</v>
      </c>
      <c r="AE56" s="146"/>
      <c r="AF56" s="146"/>
      <c r="AG56" s="146"/>
      <c r="AH56" s="146"/>
      <c r="AI56" s="146"/>
      <c r="AJ56" s="146"/>
      <c r="AK56" s="146"/>
      <c r="AL56" s="146"/>
      <c r="AM56" s="146"/>
      <c r="AN56" s="146"/>
      <c r="AO56" s="146"/>
      <c r="AP56" s="146"/>
      <c r="AQ56" s="146"/>
      <c r="AR56" s="146"/>
      <c r="AS56" s="146"/>
      <c r="AT56" s="146"/>
      <c r="AU56" s="146"/>
      <c r="AV56" s="146"/>
      <c r="AW56" s="146"/>
      <c r="AX56" s="146"/>
      <c r="AY56" s="146"/>
      <c r="AZ56" s="146"/>
      <c r="BA56" s="146"/>
      <c r="BB56" s="146"/>
      <c r="BC56" s="508"/>
      <c r="BD56" s="176"/>
      <c r="BE56" s="3"/>
      <c r="BF56" s="3"/>
      <c r="BG56" s="3"/>
      <c r="BH56" s="3"/>
      <c r="BI56" s="3"/>
    </row>
    <row r="57" spans="1:61" ht="12.75">
      <c r="A57" s="220" t="s">
        <v>354</v>
      </c>
      <c r="B57" s="221" t="s">
        <v>182</v>
      </c>
      <c r="C57" s="146">
        <v>3</v>
      </c>
      <c r="D57" s="146">
        <v>3</v>
      </c>
      <c r="E57" s="146">
        <v>3</v>
      </c>
      <c r="F57" s="146">
        <v>3</v>
      </c>
      <c r="G57" s="146">
        <v>3</v>
      </c>
      <c r="H57" s="146">
        <v>3</v>
      </c>
      <c r="I57" s="146">
        <v>3</v>
      </c>
      <c r="J57" s="146">
        <v>3</v>
      </c>
      <c r="K57" s="146">
        <v>3</v>
      </c>
      <c r="L57" s="146">
        <v>3</v>
      </c>
      <c r="M57" s="505">
        <v>3</v>
      </c>
      <c r="N57" s="146">
        <v>3</v>
      </c>
      <c r="O57" s="146">
        <v>4</v>
      </c>
      <c r="P57" s="146"/>
      <c r="Q57" s="146">
        <v>3</v>
      </c>
      <c r="R57" s="146">
        <v>4</v>
      </c>
      <c r="S57" s="505">
        <v>4</v>
      </c>
      <c r="T57" s="146"/>
      <c r="U57" s="146">
        <v>4</v>
      </c>
      <c r="V57" s="146"/>
      <c r="W57" s="146">
        <v>4</v>
      </c>
      <c r="X57" s="146">
        <v>4</v>
      </c>
      <c r="Y57" s="146">
        <v>4</v>
      </c>
      <c r="Z57" s="146">
        <v>4</v>
      </c>
      <c r="AA57" s="146">
        <v>4</v>
      </c>
      <c r="AB57" s="146"/>
      <c r="AC57" s="146">
        <v>4</v>
      </c>
      <c r="AD57" s="146">
        <v>4</v>
      </c>
      <c r="AE57" s="146"/>
      <c r="AF57" s="146"/>
      <c r="AG57" s="146"/>
      <c r="AH57" s="146"/>
      <c r="AI57" s="146"/>
      <c r="AJ57" s="146"/>
      <c r="AK57" s="146"/>
      <c r="AL57" s="146"/>
      <c r="AM57" s="146"/>
      <c r="AN57" s="146"/>
      <c r="AO57" s="146"/>
      <c r="AP57" s="146"/>
      <c r="AQ57" s="146"/>
      <c r="AR57" s="146"/>
      <c r="AS57" s="146"/>
      <c r="AT57" s="146"/>
      <c r="AU57" s="146"/>
      <c r="AV57" s="146"/>
      <c r="AW57" s="146"/>
      <c r="AX57" s="146"/>
      <c r="AY57" s="146"/>
      <c r="AZ57" s="146"/>
      <c r="BA57" s="146"/>
      <c r="BB57" s="146"/>
      <c r="BC57" s="508"/>
      <c r="BD57" s="176"/>
      <c r="BE57" s="3"/>
      <c r="BF57" s="3"/>
      <c r="BG57" s="3"/>
      <c r="BH57" s="3"/>
      <c r="BI57" s="3"/>
    </row>
    <row r="58" spans="1:61" ht="12.75">
      <c r="A58" s="220"/>
      <c r="B58" s="221" t="s">
        <v>29</v>
      </c>
      <c r="C58" s="146">
        <v>1</v>
      </c>
      <c r="D58" s="146">
        <v>1</v>
      </c>
      <c r="E58" s="146">
        <v>1</v>
      </c>
      <c r="F58" s="146">
        <v>1</v>
      </c>
      <c r="G58" s="146">
        <v>1</v>
      </c>
      <c r="H58" s="146">
        <v>1</v>
      </c>
      <c r="I58" s="146">
        <v>1</v>
      </c>
      <c r="J58" s="146">
        <v>1</v>
      </c>
      <c r="K58" s="146">
        <v>1</v>
      </c>
      <c r="L58" s="146">
        <v>1</v>
      </c>
      <c r="M58" s="505">
        <v>1</v>
      </c>
      <c r="N58" s="146">
        <v>1</v>
      </c>
      <c r="O58" s="146">
        <v>1</v>
      </c>
      <c r="P58" s="146"/>
      <c r="Q58" s="146">
        <v>1</v>
      </c>
      <c r="R58" s="146">
        <v>1</v>
      </c>
      <c r="S58" s="505">
        <v>1</v>
      </c>
      <c r="T58" s="146"/>
      <c r="U58" s="146">
        <v>1</v>
      </c>
      <c r="V58" s="146"/>
      <c r="W58" s="146">
        <v>1</v>
      </c>
      <c r="X58" s="146">
        <v>1</v>
      </c>
      <c r="Y58" s="146">
        <v>1</v>
      </c>
      <c r="Z58" s="146">
        <v>1</v>
      </c>
      <c r="AA58" s="146">
        <v>1</v>
      </c>
      <c r="AB58" s="146"/>
      <c r="AC58" s="146">
        <v>1</v>
      </c>
      <c r="AD58" s="146">
        <v>1</v>
      </c>
      <c r="AE58" s="146"/>
      <c r="AF58" s="146"/>
      <c r="AG58" s="146"/>
      <c r="AH58" s="146"/>
      <c r="AI58" s="146"/>
      <c r="AJ58" s="146"/>
      <c r="AK58" s="146"/>
      <c r="AL58" s="146"/>
      <c r="AM58" s="146"/>
      <c r="AN58" s="146"/>
      <c r="AO58" s="146"/>
      <c r="AP58" s="146"/>
      <c r="AQ58" s="146"/>
      <c r="AR58" s="146"/>
      <c r="AS58" s="146"/>
      <c r="AT58" s="146"/>
      <c r="AU58" s="146"/>
      <c r="AV58" s="146"/>
      <c r="AW58" s="146"/>
      <c r="AX58" s="146"/>
      <c r="AY58" s="146"/>
      <c r="AZ58" s="146"/>
      <c r="BA58" s="146"/>
      <c r="BB58" s="146"/>
      <c r="BC58" s="508"/>
      <c r="BD58" s="176"/>
      <c r="BE58" s="3"/>
      <c r="BF58" s="3"/>
      <c r="BG58" s="3"/>
      <c r="BH58" s="3"/>
      <c r="BI58" s="3"/>
    </row>
    <row r="59" spans="1:61" ht="12.75">
      <c r="A59" s="220"/>
      <c r="B59" s="221" t="s">
        <v>183</v>
      </c>
      <c r="C59" s="146">
        <v>12</v>
      </c>
      <c r="D59" s="146">
        <v>12</v>
      </c>
      <c r="E59" s="146">
        <v>12</v>
      </c>
      <c r="F59" s="146">
        <v>12</v>
      </c>
      <c r="G59" s="146">
        <v>12</v>
      </c>
      <c r="H59" s="146">
        <v>15</v>
      </c>
      <c r="I59" s="146">
        <v>12</v>
      </c>
      <c r="J59" s="146">
        <v>12</v>
      </c>
      <c r="K59" s="146">
        <v>15</v>
      </c>
      <c r="L59" s="146">
        <v>15</v>
      </c>
      <c r="M59" s="505">
        <v>12</v>
      </c>
      <c r="N59" s="146">
        <v>15</v>
      </c>
      <c r="O59" s="729">
        <v>42278</v>
      </c>
      <c r="P59" s="146"/>
      <c r="Q59" s="146">
        <v>15</v>
      </c>
      <c r="R59" s="146">
        <v>5</v>
      </c>
      <c r="S59" s="505">
        <v>5</v>
      </c>
      <c r="T59" s="146"/>
      <c r="U59" s="146">
        <v>5</v>
      </c>
      <c r="V59" s="146"/>
      <c r="W59" s="146">
        <v>5</v>
      </c>
      <c r="X59" s="146">
        <v>5</v>
      </c>
      <c r="Y59" s="146">
        <v>5</v>
      </c>
      <c r="Z59" s="146">
        <v>5</v>
      </c>
      <c r="AA59" s="146">
        <v>5</v>
      </c>
      <c r="AB59" s="146"/>
      <c r="AC59" s="146">
        <v>25</v>
      </c>
      <c r="AD59" s="146">
        <v>25</v>
      </c>
      <c r="AE59" s="146"/>
      <c r="AF59" s="146"/>
      <c r="AG59" s="146"/>
      <c r="AH59" s="146"/>
      <c r="AI59" s="146"/>
      <c r="AJ59" s="146"/>
      <c r="AK59" s="146"/>
      <c r="AL59" s="146"/>
      <c r="AM59" s="146"/>
      <c r="AN59" s="146"/>
      <c r="AO59" s="146"/>
      <c r="AP59" s="146"/>
      <c r="AQ59" s="146"/>
      <c r="AR59" s="146"/>
      <c r="AS59" s="146"/>
      <c r="AT59" s="146"/>
      <c r="AU59" s="146"/>
      <c r="AV59" s="146"/>
      <c r="AW59" s="146"/>
      <c r="AX59" s="146"/>
      <c r="AY59" s="146"/>
      <c r="AZ59" s="146"/>
      <c r="BA59" s="146"/>
      <c r="BB59" s="146"/>
      <c r="BC59" s="508"/>
      <c r="BD59" s="176"/>
      <c r="BE59" s="3"/>
      <c r="BF59" s="3"/>
      <c r="BG59" s="3"/>
      <c r="BH59" s="3"/>
      <c r="BI59" s="3"/>
    </row>
    <row r="60" spans="1:61" ht="12.75">
      <c r="A60" s="220"/>
      <c r="B60" s="221" t="s">
        <v>210</v>
      </c>
      <c r="C60" s="146">
        <v>35</v>
      </c>
      <c r="D60" s="146">
        <v>35</v>
      </c>
      <c r="E60" s="146">
        <v>35</v>
      </c>
      <c r="F60" s="146">
        <v>35</v>
      </c>
      <c r="G60" s="146">
        <v>35</v>
      </c>
      <c r="H60" s="146">
        <v>30</v>
      </c>
      <c r="I60" s="146">
        <v>35</v>
      </c>
      <c r="J60" s="146">
        <v>35</v>
      </c>
      <c r="K60" s="146">
        <v>30</v>
      </c>
      <c r="L60" s="146">
        <v>30</v>
      </c>
      <c r="M60" s="505">
        <v>35</v>
      </c>
      <c r="N60" s="146">
        <v>35</v>
      </c>
      <c r="O60" s="146" t="s">
        <v>526</v>
      </c>
      <c r="P60" s="146"/>
      <c r="Q60" s="146">
        <v>30</v>
      </c>
      <c r="R60" s="146">
        <v>50</v>
      </c>
      <c r="S60" s="505">
        <v>50</v>
      </c>
      <c r="T60" s="146"/>
      <c r="U60" s="146">
        <v>50</v>
      </c>
      <c r="V60" s="146"/>
      <c r="W60" s="146">
        <v>50</v>
      </c>
      <c r="X60" s="146">
        <v>50</v>
      </c>
      <c r="Y60" s="146">
        <v>55</v>
      </c>
      <c r="Z60" s="146">
        <v>55</v>
      </c>
      <c r="AA60" s="146">
        <v>55</v>
      </c>
      <c r="AB60" s="146"/>
      <c r="AC60" s="146">
        <v>25</v>
      </c>
      <c r="AD60" s="146">
        <v>25</v>
      </c>
      <c r="AE60" s="146"/>
      <c r="AF60" s="146"/>
      <c r="AG60" s="146"/>
      <c r="AH60" s="146"/>
      <c r="AI60" s="146"/>
      <c r="AJ60" s="146"/>
      <c r="AK60" s="146"/>
      <c r="AL60" s="146"/>
      <c r="AM60" s="146"/>
      <c r="AN60" s="146"/>
      <c r="AO60" s="146"/>
      <c r="AP60" s="146"/>
      <c r="AQ60" s="146"/>
      <c r="AR60" s="146"/>
      <c r="AS60" s="146"/>
      <c r="AT60" s="146"/>
      <c r="AU60" s="146"/>
      <c r="AV60" s="146"/>
      <c r="AW60" s="146"/>
      <c r="AX60" s="146"/>
      <c r="AY60" s="146"/>
      <c r="AZ60" s="146"/>
      <c r="BA60" s="146"/>
      <c r="BB60" s="146"/>
      <c r="BC60" s="508"/>
      <c r="BD60" s="176"/>
      <c r="BE60" s="3"/>
      <c r="BF60" s="3"/>
      <c r="BG60" s="3"/>
      <c r="BH60" s="3"/>
      <c r="BI60" s="3"/>
    </row>
    <row r="61" spans="1:61" ht="12.75">
      <c r="A61" s="220" t="s">
        <v>355</v>
      </c>
      <c r="B61" s="221" t="s">
        <v>182</v>
      </c>
      <c r="C61" s="146">
        <v>3</v>
      </c>
      <c r="D61" s="146">
        <v>3</v>
      </c>
      <c r="E61" s="146">
        <v>3</v>
      </c>
      <c r="F61" s="146">
        <v>3</v>
      </c>
      <c r="G61" s="146">
        <v>3</v>
      </c>
      <c r="H61" s="146">
        <v>3</v>
      </c>
      <c r="I61" s="146">
        <v>3</v>
      </c>
      <c r="J61" s="146">
        <v>3</v>
      </c>
      <c r="K61" s="146">
        <v>3</v>
      </c>
      <c r="L61" s="146">
        <v>3</v>
      </c>
      <c r="M61" s="505">
        <v>3</v>
      </c>
      <c r="N61" s="146">
        <v>3</v>
      </c>
      <c r="O61" s="146"/>
      <c r="P61" s="146">
        <v>3</v>
      </c>
      <c r="Q61" s="146">
        <v>3</v>
      </c>
      <c r="R61" s="146">
        <v>4</v>
      </c>
      <c r="S61" s="505">
        <v>4</v>
      </c>
      <c r="T61" s="146"/>
      <c r="U61" s="146">
        <v>4</v>
      </c>
      <c r="V61" s="146"/>
      <c r="W61" s="146">
        <v>4</v>
      </c>
      <c r="X61" s="146">
        <v>4</v>
      </c>
      <c r="Y61" s="146">
        <v>4</v>
      </c>
      <c r="Z61" s="146">
        <v>4</v>
      </c>
      <c r="AA61" s="146"/>
      <c r="AB61" s="146">
        <v>4</v>
      </c>
      <c r="AC61" s="146">
        <v>3</v>
      </c>
      <c r="AD61" s="146">
        <v>4</v>
      </c>
      <c r="AE61" s="146"/>
      <c r="AF61" s="146"/>
      <c r="AG61" s="146"/>
      <c r="AH61" s="146"/>
      <c r="AI61" s="146"/>
      <c r="AJ61" s="146"/>
      <c r="AK61" s="146"/>
      <c r="AL61" s="146"/>
      <c r="AM61" s="146"/>
      <c r="AN61" s="146"/>
      <c r="AO61" s="146"/>
      <c r="AP61" s="146"/>
      <c r="AQ61" s="146"/>
      <c r="AR61" s="146"/>
      <c r="AS61" s="146"/>
      <c r="AT61" s="146"/>
      <c r="AU61" s="146"/>
      <c r="AV61" s="146"/>
      <c r="AW61" s="146"/>
      <c r="AX61" s="146"/>
      <c r="AY61" s="146"/>
      <c r="AZ61" s="146"/>
      <c r="BA61" s="146"/>
      <c r="BB61" s="146"/>
      <c r="BC61" s="508"/>
      <c r="BD61" s="176"/>
      <c r="BE61" s="3"/>
      <c r="BF61" s="3"/>
      <c r="BG61" s="3"/>
      <c r="BH61" s="3"/>
      <c r="BI61" s="3"/>
    </row>
    <row r="62" spans="1:61" ht="12.75">
      <c r="A62" s="220"/>
      <c r="B62" s="221" t="s">
        <v>29</v>
      </c>
      <c r="C62" s="146">
        <v>1</v>
      </c>
      <c r="D62" s="146">
        <v>1</v>
      </c>
      <c r="E62" s="146">
        <v>1</v>
      </c>
      <c r="F62" s="146">
        <v>1</v>
      </c>
      <c r="G62" s="146">
        <v>1</v>
      </c>
      <c r="H62" s="146">
        <v>1</v>
      </c>
      <c r="I62" s="146">
        <v>1</v>
      </c>
      <c r="J62" s="146">
        <v>1</v>
      </c>
      <c r="K62" s="146">
        <v>1</v>
      </c>
      <c r="L62" s="146">
        <v>1</v>
      </c>
      <c r="M62" s="505">
        <v>1</v>
      </c>
      <c r="N62" s="146">
        <v>1</v>
      </c>
      <c r="O62" s="146"/>
      <c r="P62" s="146">
        <v>1</v>
      </c>
      <c r="Q62" s="146">
        <v>1</v>
      </c>
      <c r="R62" s="146">
        <v>1</v>
      </c>
      <c r="S62" s="505">
        <v>1</v>
      </c>
      <c r="T62" s="146"/>
      <c r="U62" s="146">
        <v>1</v>
      </c>
      <c r="V62" s="146"/>
      <c r="W62" s="146">
        <v>1</v>
      </c>
      <c r="X62" s="146">
        <v>1</v>
      </c>
      <c r="Y62" s="146">
        <v>1</v>
      </c>
      <c r="Z62" s="146">
        <v>1</v>
      </c>
      <c r="AA62" s="146"/>
      <c r="AB62" s="146">
        <v>1</v>
      </c>
      <c r="AC62" s="146">
        <v>1</v>
      </c>
      <c r="AD62" s="146">
        <v>1</v>
      </c>
      <c r="AE62" s="146"/>
      <c r="AF62" s="146"/>
      <c r="AG62" s="146"/>
      <c r="AH62" s="146"/>
      <c r="AI62" s="146"/>
      <c r="AJ62" s="146"/>
      <c r="AK62" s="146"/>
      <c r="AL62" s="146"/>
      <c r="AM62" s="146"/>
      <c r="AN62" s="146"/>
      <c r="AO62" s="146"/>
      <c r="AP62" s="146"/>
      <c r="AQ62" s="146"/>
      <c r="AR62" s="146"/>
      <c r="AS62" s="146"/>
      <c r="AT62" s="146"/>
      <c r="AU62" s="146"/>
      <c r="AV62" s="146"/>
      <c r="AW62" s="146"/>
      <c r="AX62" s="146"/>
      <c r="AY62" s="146"/>
      <c r="AZ62" s="146"/>
      <c r="BA62" s="146"/>
      <c r="BB62" s="146"/>
      <c r="BC62" s="508"/>
      <c r="BD62" s="176"/>
      <c r="BE62" s="3"/>
      <c r="BF62" s="3"/>
      <c r="BG62" s="3"/>
      <c r="BH62" s="3"/>
      <c r="BI62" s="3"/>
    </row>
    <row r="63" spans="1:61" ht="12.75">
      <c r="A63" s="220"/>
      <c r="B63" s="221" t="s">
        <v>183</v>
      </c>
      <c r="C63" s="146">
        <v>12</v>
      </c>
      <c r="D63" s="146">
        <v>12</v>
      </c>
      <c r="E63" s="146">
        <v>12</v>
      </c>
      <c r="F63" s="146">
        <v>12</v>
      </c>
      <c r="G63" s="146">
        <v>12</v>
      </c>
      <c r="H63" s="146">
        <v>15</v>
      </c>
      <c r="I63" s="146">
        <v>12</v>
      </c>
      <c r="J63" s="146">
        <v>12</v>
      </c>
      <c r="K63" s="146">
        <v>15</v>
      </c>
      <c r="L63" s="146">
        <v>15</v>
      </c>
      <c r="M63" s="505">
        <v>12</v>
      </c>
      <c r="N63" s="146">
        <v>15</v>
      </c>
      <c r="O63" s="146"/>
      <c r="P63" s="146">
        <v>15</v>
      </c>
      <c r="Q63" s="146">
        <v>15</v>
      </c>
      <c r="R63" s="146">
        <v>5</v>
      </c>
      <c r="S63" s="505">
        <v>5</v>
      </c>
      <c r="T63" s="146"/>
      <c r="U63" s="146">
        <v>5</v>
      </c>
      <c r="V63" s="146"/>
      <c r="W63" s="146">
        <v>5</v>
      </c>
      <c r="X63" s="146">
        <v>5</v>
      </c>
      <c r="Y63" s="146">
        <v>5</v>
      </c>
      <c r="Z63" s="146">
        <v>5</v>
      </c>
      <c r="AA63" s="146"/>
      <c r="AB63" s="146">
        <v>5</v>
      </c>
      <c r="AC63" s="146">
        <v>20</v>
      </c>
      <c r="AD63" s="146">
        <v>20</v>
      </c>
      <c r="AE63" s="146"/>
      <c r="AF63" s="146"/>
      <c r="AG63" s="146"/>
      <c r="AH63" s="146"/>
      <c r="AI63" s="146"/>
      <c r="AJ63" s="146"/>
      <c r="AK63" s="146"/>
      <c r="AL63" s="146"/>
      <c r="AM63" s="146"/>
      <c r="AN63" s="146"/>
      <c r="AO63" s="146"/>
      <c r="AP63" s="146"/>
      <c r="AQ63" s="146"/>
      <c r="AR63" s="146"/>
      <c r="AS63" s="146"/>
      <c r="AT63" s="146"/>
      <c r="AU63" s="146"/>
      <c r="AV63" s="146"/>
      <c r="AW63" s="146"/>
      <c r="AX63" s="146"/>
      <c r="AY63" s="146"/>
      <c r="AZ63" s="146"/>
      <c r="BA63" s="146"/>
      <c r="BB63" s="146"/>
      <c r="BC63" s="508"/>
      <c r="BD63" s="176"/>
      <c r="BE63" s="3"/>
      <c r="BF63" s="3"/>
      <c r="BG63" s="3"/>
      <c r="BH63" s="3"/>
      <c r="BI63" s="3"/>
    </row>
    <row r="64" spans="1:61" ht="12.75">
      <c r="A64" s="220"/>
      <c r="B64" s="221" t="s">
        <v>210</v>
      </c>
      <c r="C64" s="146">
        <v>5</v>
      </c>
      <c r="D64" s="146">
        <v>5</v>
      </c>
      <c r="E64" s="146">
        <v>5</v>
      </c>
      <c r="F64" s="146">
        <v>5</v>
      </c>
      <c r="G64" s="146">
        <v>5</v>
      </c>
      <c r="H64" s="146">
        <v>5</v>
      </c>
      <c r="I64" s="146">
        <v>5</v>
      </c>
      <c r="J64" s="146">
        <v>5</v>
      </c>
      <c r="K64" s="146">
        <v>5</v>
      </c>
      <c r="L64" s="146">
        <v>5</v>
      </c>
      <c r="M64" s="505">
        <v>10</v>
      </c>
      <c r="N64" s="146">
        <v>5</v>
      </c>
      <c r="O64" s="146"/>
      <c r="P64" s="146">
        <v>5</v>
      </c>
      <c r="Q64" s="146">
        <v>5</v>
      </c>
      <c r="R64" s="146">
        <v>15</v>
      </c>
      <c r="S64" s="505">
        <v>15</v>
      </c>
      <c r="T64" s="146"/>
      <c r="U64" s="146">
        <v>15</v>
      </c>
      <c r="V64" s="146"/>
      <c r="W64" s="146">
        <v>15</v>
      </c>
      <c r="X64" s="146">
        <v>15</v>
      </c>
      <c r="Y64" s="146">
        <v>15</v>
      </c>
      <c r="Z64" s="146">
        <v>15</v>
      </c>
      <c r="AA64" s="146"/>
      <c r="AB64" s="146">
        <v>15</v>
      </c>
      <c r="AC64" s="146">
        <v>5</v>
      </c>
      <c r="AD64" s="146">
        <v>5</v>
      </c>
      <c r="AE64" s="146"/>
      <c r="AF64" s="146"/>
      <c r="AG64" s="146"/>
      <c r="AH64" s="146"/>
      <c r="AI64" s="146"/>
      <c r="AJ64" s="146"/>
      <c r="AK64" s="146"/>
      <c r="AL64" s="146"/>
      <c r="AM64" s="146"/>
      <c r="AN64" s="146"/>
      <c r="AO64" s="146"/>
      <c r="AP64" s="146"/>
      <c r="AQ64" s="146"/>
      <c r="AR64" s="146"/>
      <c r="AS64" s="146"/>
      <c r="AT64" s="146"/>
      <c r="AU64" s="146"/>
      <c r="AV64" s="146"/>
      <c r="AW64" s="146"/>
      <c r="AX64" s="146"/>
      <c r="AY64" s="146"/>
      <c r="AZ64" s="146"/>
      <c r="BA64" s="146"/>
      <c r="BB64" s="146"/>
      <c r="BC64" s="508"/>
      <c r="BD64" s="176"/>
      <c r="BE64" s="3"/>
      <c r="BF64" s="3"/>
      <c r="BG64" s="3"/>
      <c r="BH64" s="3"/>
      <c r="BI64" s="3"/>
    </row>
    <row r="65" spans="1:61" ht="12.75">
      <c r="A65" s="220" t="s">
        <v>364</v>
      </c>
      <c r="B65" s="221" t="s">
        <v>182</v>
      </c>
      <c r="C65" s="146">
        <v>3</v>
      </c>
      <c r="D65" s="146">
        <v>3</v>
      </c>
      <c r="E65" s="146">
        <v>3</v>
      </c>
      <c r="F65" s="146">
        <v>3</v>
      </c>
      <c r="G65" s="146">
        <v>3</v>
      </c>
      <c r="H65" s="146">
        <v>3</v>
      </c>
      <c r="I65" s="146">
        <v>3</v>
      </c>
      <c r="J65" s="146">
        <v>3</v>
      </c>
      <c r="K65" s="146">
        <v>3</v>
      </c>
      <c r="L65" s="146">
        <v>3</v>
      </c>
      <c r="M65" s="505">
        <v>3</v>
      </c>
      <c r="N65" s="146">
        <v>3</v>
      </c>
      <c r="O65" s="146"/>
      <c r="P65" s="146">
        <v>3</v>
      </c>
      <c r="Q65" s="146">
        <v>3</v>
      </c>
      <c r="R65" s="146">
        <v>4</v>
      </c>
      <c r="S65" s="505">
        <v>4</v>
      </c>
      <c r="T65" s="146"/>
      <c r="U65" s="146">
        <v>4</v>
      </c>
      <c r="V65" s="146"/>
      <c r="W65" s="146">
        <v>4</v>
      </c>
      <c r="X65" s="146">
        <v>4</v>
      </c>
      <c r="Y65" s="146">
        <v>4</v>
      </c>
      <c r="Z65" s="146">
        <v>4</v>
      </c>
      <c r="AA65" s="146"/>
      <c r="AB65" s="146">
        <v>4</v>
      </c>
      <c r="AC65" s="146">
        <v>3</v>
      </c>
      <c r="AD65" s="146">
        <v>4</v>
      </c>
      <c r="AE65" s="146"/>
      <c r="AF65" s="146"/>
      <c r="AG65" s="146"/>
      <c r="AH65" s="146"/>
      <c r="AI65" s="146"/>
      <c r="AJ65" s="146"/>
      <c r="AK65" s="146"/>
      <c r="AL65" s="146"/>
      <c r="AM65" s="146"/>
      <c r="AN65" s="146"/>
      <c r="AO65" s="146"/>
      <c r="AP65" s="146"/>
      <c r="AQ65" s="146"/>
      <c r="AR65" s="146"/>
      <c r="AS65" s="146"/>
      <c r="AT65" s="146"/>
      <c r="AU65" s="146"/>
      <c r="AV65" s="146"/>
      <c r="AW65" s="146"/>
      <c r="AX65" s="146"/>
      <c r="AY65" s="146"/>
      <c r="AZ65" s="146"/>
      <c r="BA65" s="146"/>
      <c r="BB65" s="146"/>
      <c r="BC65" s="508"/>
      <c r="BD65" s="176"/>
      <c r="BE65" s="3"/>
      <c r="BF65" s="3"/>
      <c r="BG65" s="3"/>
      <c r="BH65" s="3"/>
      <c r="BI65" s="3"/>
    </row>
    <row r="66" spans="1:61" ht="12.75">
      <c r="A66" s="220"/>
      <c r="B66" s="221" t="s">
        <v>29</v>
      </c>
      <c r="C66" s="146">
        <v>1</v>
      </c>
      <c r="D66" s="146">
        <v>1</v>
      </c>
      <c r="E66" s="146">
        <v>1</v>
      </c>
      <c r="F66" s="146">
        <v>1</v>
      </c>
      <c r="G66" s="146">
        <v>1</v>
      </c>
      <c r="H66" s="146">
        <v>1</v>
      </c>
      <c r="I66" s="146">
        <v>1</v>
      </c>
      <c r="J66" s="146">
        <v>1</v>
      </c>
      <c r="K66" s="146">
        <v>1</v>
      </c>
      <c r="L66" s="146">
        <v>1</v>
      </c>
      <c r="M66" s="505">
        <v>1</v>
      </c>
      <c r="N66" s="146">
        <v>1</v>
      </c>
      <c r="O66" s="146"/>
      <c r="P66" s="146">
        <v>1</v>
      </c>
      <c r="Q66" s="146">
        <v>1</v>
      </c>
      <c r="R66" s="146">
        <v>1</v>
      </c>
      <c r="S66" s="505">
        <v>1</v>
      </c>
      <c r="T66" s="146"/>
      <c r="U66" s="146">
        <v>1</v>
      </c>
      <c r="V66" s="146"/>
      <c r="W66" s="146">
        <v>1</v>
      </c>
      <c r="X66" s="146">
        <v>1</v>
      </c>
      <c r="Y66" s="146">
        <v>1</v>
      </c>
      <c r="Z66" s="146">
        <v>1</v>
      </c>
      <c r="AA66" s="146"/>
      <c r="AB66" s="146">
        <v>1</v>
      </c>
      <c r="AC66" s="146">
        <v>1</v>
      </c>
      <c r="AD66" s="146">
        <v>1</v>
      </c>
      <c r="AE66" s="146"/>
      <c r="AF66" s="146"/>
      <c r="AG66" s="146"/>
      <c r="AH66" s="146"/>
      <c r="AI66" s="146"/>
      <c r="AJ66" s="146"/>
      <c r="AK66" s="146"/>
      <c r="AL66" s="146"/>
      <c r="AM66" s="146"/>
      <c r="AN66" s="146"/>
      <c r="AO66" s="146"/>
      <c r="AP66" s="146"/>
      <c r="AQ66" s="146"/>
      <c r="AR66" s="146"/>
      <c r="AS66" s="146"/>
      <c r="AT66" s="146"/>
      <c r="AU66" s="146"/>
      <c r="AV66" s="146"/>
      <c r="AW66" s="146"/>
      <c r="AX66" s="146"/>
      <c r="AY66" s="146"/>
      <c r="AZ66" s="146"/>
      <c r="BA66" s="146"/>
      <c r="BB66" s="146"/>
      <c r="BC66" s="508"/>
      <c r="BD66" s="176"/>
      <c r="BE66" s="3"/>
      <c r="BF66" s="3"/>
      <c r="BG66" s="3"/>
      <c r="BH66" s="3"/>
      <c r="BI66" s="3"/>
    </row>
    <row r="67" spans="1:61" ht="12.75">
      <c r="A67" s="220"/>
      <c r="B67" s="221" t="s">
        <v>183</v>
      </c>
      <c r="C67" s="146">
        <v>12</v>
      </c>
      <c r="D67" s="146">
        <v>12</v>
      </c>
      <c r="E67" s="146">
        <v>12</v>
      </c>
      <c r="F67" s="146">
        <v>12</v>
      </c>
      <c r="G67" s="146">
        <v>12</v>
      </c>
      <c r="H67" s="146">
        <v>15</v>
      </c>
      <c r="I67" s="146">
        <v>12</v>
      </c>
      <c r="J67" s="146">
        <v>12</v>
      </c>
      <c r="K67" s="146">
        <v>15</v>
      </c>
      <c r="L67" s="146">
        <v>15</v>
      </c>
      <c r="M67" s="505">
        <v>12</v>
      </c>
      <c r="N67" s="146">
        <v>15</v>
      </c>
      <c r="O67" s="146"/>
      <c r="P67" s="146">
        <v>15</v>
      </c>
      <c r="Q67" s="146">
        <v>15</v>
      </c>
      <c r="R67" s="146">
        <v>5</v>
      </c>
      <c r="S67" s="505">
        <v>5</v>
      </c>
      <c r="T67" s="146"/>
      <c r="U67" s="146">
        <v>5</v>
      </c>
      <c r="V67" s="146"/>
      <c r="W67" s="146">
        <v>5</v>
      </c>
      <c r="X67" s="146">
        <v>5</v>
      </c>
      <c r="Y67" s="146">
        <v>5</v>
      </c>
      <c r="Z67" s="146">
        <v>5</v>
      </c>
      <c r="AA67" s="146"/>
      <c r="AB67" s="146">
        <v>5</v>
      </c>
      <c r="AC67" s="146">
        <v>25</v>
      </c>
      <c r="AD67" s="146">
        <v>25</v>
      </c>
      <c r="AE67" s="146"/>
      <c r="AF67" s="146"/>
      <c r="AG67" s="146"/>
      <c r="AH67" s="146"/>
      <c r="AI67" s="146"/>
      <c r="AJ67" s="146"/>
      <c r="AK67" s="146"/>
      <c r="AL67" s="146"/>
      <c r="AM67" s="146"/>
      <c r="AN67" s="146"/>
      <c r="AO67" s="146"/>
      <c r="AP67" s="146"/>
      <c r="AQ67" s="146"/>
      <c r="AR67" s="146"/>
      <c r="AS67" s="146"/>
      <c r="AT67" s="146"/>
      <c r="AU67" s="146"/>
      <c r="AV67" s="146"/>
      <c r="AW67" s="146"/>
      <c r="AX67" s="146"/>
      <c r="AY67" s="146"/>
      <c r="AZ67" s="146"/>
      <c r="BA67" s="146"/>
      <c r="BB67" s="146"/>
      <c r="BC67" s="508"/>
      <c r="BD67" s="176"/>
      <c r="BE67" s="3"/>
      <c r="BF67" s="3"/>
      <c r="BG67" s="3"/>
      <c r="BH67" s="3"/>
      <c r="BI67" s="3"/>
    </row>
    <row r="68" spans="1:61" ht="12.75">
      <c r="A68" s="220"/>
      <c r="B68" s="221" t="s">
        <v>210</v>
      </c>
      <c r="C68" s="146">
        <v>10</v>
      </c>
      <c r="D68" s="146">
        <v>10</v>
      </c>
      <c r="E68" s="146">
        <v>10</v>
      </c>
      <c r="F68" s="146">
        <v>10</v>
      </c>
      <c r="G68" s="146">
        <v>10</v>
      </c>
      <c r="H68" s="146">
        <v>10</v>
      </c>
      <c r="I68" s="146">
        <v>10</v>
      </c>
      <c r="J68" s="146">
        <v>10</v>
      </c>
      <c r="K68" s="146">
        <v>10</v>
      </c>
      <c r="L68" s="146">
        <v>10</v>
      </c>
      <c r="M68" s="505">
        <v>15</v>
      </c>
      <c r="N68" s="146">
        <v>10</v>
      </c>
      <c r="O68" s="146"/>
      <c r="P68" s="146">
        <v>10</v>
      </c>
      <c r="Q68" s="146">
        <v>10</v>
      </c>
      <c r="R68" s="146">
        <v>20</v>
      </c>
      <c r="S68" s="505">
        <v>20</v>
      </c>
      <c r="T68" s="146"/>
      <c r="U68" s="146">
        <v>20</v>
      </c>
      <c r="V68" s="146"/>
      <c r="W68" s="146">
        <v>20</v>
      </c>
      <c r="X68" s="146">
        <v>20</v>
      </c>
      <c r="Y68" s="146">
        <v>25</v>
      </c>
      <c r="Z68" s="146">
        <v>25</v>
      </c>
      <c r="AA68" s="146"/>
      <c r="AB68" s="146">
        <v>20</v>
      </c>
      <c r="AC68" s="146">
        <v>5</v>
      </c>
      <c r="AD68" s="146">
        <v>10</v>
      </c>
      <c r="AE68" s="146"/>
      <c r="AF68" s="146"/>
      <c r="AG68" s="146"/>
      <c r="AH68" s="146"/>
      <c r="AI68" s="146"/>
      <c r="AJ68" s="146"/>
      <c r="AK68" s="146"/>
      <c r="AL68" s="146"/>
      <c r="AM68" s="146"/>
      <c r="AN68" s="146"/>
      <c r="AO68" s="146"/>
      <c r="AP68" s="146"/>
      <c r="AQ68" s="146"/>
      <c r="AR68" s="146"/>
      <c r="AS68" s="146"/>
      <c r="AT68" s="146"/>
      <c r="AU68" s="146"/>
      <c r="AV68" s="146"/>
      <c r="AW68" s="146"/>
      <c r="AX68" s="146"/>
      <c r="AY68" s="146"/>
      <c r="AZ68" s="146"/>
      <c r="BA68" s="146"/>
      <c r="BB68" s="146"/>
      <c r="BC68" s="508"/>
      <c r="BD68" s="176"/>
      <c r="BE68" s="3"/>
      <c r="BF68" s="3"/>
      <c r="BG68" s="3"/>
      <c r="BH68" s="3"/>
      <c r="BI68" s="3"/>
    </row>
    <row r="69" spans="1:61" ht="12.75">
      <c r="A69" s="220" t="s">
        <v>356</v>
      </c>
      <c r="B69" s="221" t="s">
        <v>182</v>
      </c>
      <c r="C69" s="146">
        <v>3</v>
      </c>
      <c r="D69" s="146">
        <v>3</v>
      </c>
      <c r="E69" s="146">
        <v>3</v>
      </c>
      <c r="F69" s="146">
        <v>3</v>
      </c>
      <c r="G69" s="146">
        <v>3</v>
      </c>
      <c r="H69" s="146">
        <v>3</v>
      </c>
      <c r="I69" s="146">
        <v>3</v>
      </c>
      <c r="J69" s="146">
        <v>3</v>
      </c>
      <c r="K69" s="146">
        <v>3</v>
      </c>
      <c r="L69" s="146">
        <v>3</v>
      </c>
      <c r="M69" s="505">
        <v>3</v>
      </c>
      <c r="N69" s="146">
        <v>3</v>
      </c>
      <c r="O69" s="146"/>
      <c r="P69" s="146">
        <v>3</v>
      </c>
      <c r="Q69" s="146">
        <v>3</v>
      </c>
      <c r="R69" s="146">
        <v>4</v>
      </c>
      <c r="S69" s="505">
        <v>4</v>
      </c>
      <c r="T69" s="146"/>
      <c r="U69" s="146">
        <v>4</v>
      </c>
      <c r="V69" s="146"/>
      <c r="W69" s="146">
        <v>4</v>
      </c>
      <c r="X69" s="146">
        <v>4</v>
      </c>
      <c r="Y69" s="146">
        <v>4</v>
      </c>
      <c r="Z69" s="146">
        <v>4</v>
      </c>
      <c r="AA69" s="146"/>
      <c r="AB69" s="146">
        <v>4</v>
      </c>
      <c r="AC69" s="146">
        <v>3</v>
      </c>
      <c r="AD69" s="146">
        <v>4</v>
      </c>
      <c r="AE69" s="146"/>
      <c r="AF69" s="146"/>
      <c r="AG69" s="146"/>
      <c r="AH69" s="146"/>
      <c r="AI69" s="146"/>
      <c r="AJ69" s="146"/>
      <c r="AK69" s="146"/>
      <c r="AL69" s="146"/>
      <c r="AM69" s="146"/>
      <c r="AN69" s="146"/>
      <c r="AO69" s="146"/>
      <c r="AP69" s="146"/>
      <c r="AQ69" s="146"/>
      <c r="AR69" s="146"/>
      <c r="AS69" s="146"/>
      <c r="AT69" s="146"/>
      <c r="AU69" s="146"/>
      <c r="AV69" s="146"/>
      <c r="AW69" s="146"/>
      <c r="AX69" s="146"/>
      <c r="AY69" s="146"/>
      <c r="AZ69" s="146"/>
      <c r="BA69" s="146"/>
      <c r="BB69" s="146"/>
      <c r="BC69" s="508"/>
      <c r="BD69" s="176"/>
      <c r="BE69" s="3"/>
      <c r="BF69" s="3"/>
      <c r="BG69" s="3"/>
      <c r="BH69" s="3"/>
      <c r="BI69" s="3"/>
    </row>
    <row r="70" spans="1:61" ht="12.75">
      <c r="A70" s="220"/>
      <c r="B70" s="221" t="s">
        <v>29</v>
      </c>
      <c r="C70" s="146">
        <v>1</v>
      </c>
      <c r="D70" s="146">
        <v>1</v>
      </c>
      <c r="E70" s="146">
        <v>1</v>
      </c>
      <c r="F70" s="146">
        <v>1</v>
      </c>
      <c r="G70" s="146">
        <v>1</v>
      </c>
      <c r="H70" s="146">
        <v>1</v>
      </c>
      <c r="I70" s="146">
        <v>1</v>
      </c>
      <c r="J70" s="146">
        <v>1</v>
      </c>
      <c r="K70" s="146">
        <v>1</v>
      </c>
      <c r="L70" s="146">
        <v>1</v>
      </c>
      <c r="M70" s="505">
        <v>1</v>
      </c>
      <c r="N70" s="146">
        <v>1</v>
      </c>
      <c r="O70" s="146"/>
      <c r="P70" s="146">
        <v>1</v>
      </c>
      <c r="Q70" s="146">
        <v>1</v>
      </c>
      <c r="R70" s="146">
        <v>1</v>
      </c>
      <c r="S70" s="505">
        <v>1</v>
      </c>
      <c r="T70" s="146"/>
      <c r="U70" s="146">
        <v>1</v>
      </c>
      <c r="V70" s="146"/>
      <c r="W70" s="146">
        <v>1</v>
      </c>
      <c r="X70" s="146">
        <v>1</v>
      </c>
      <c r="Y70" s="146">
        <v>1</v>
      </c>
      <c r="Z70" s="146">
        <v>1</v>
      </c>
      <c r="AA70" s="146"/>
      <c r="AB70" s="146">
        <v>1</v>
      </c>
      <c r="AC70" s="146">
        <v>1</v>
      </c>
      <c r="AD70" s="146">
        <v>1</v>
      </c>
      <c r="AE70" s="146"/>
      <c r="AF70" s="146"/>
      <c r="AG70" s="146"/>
      <c r="AH70" s="146"/>
      <c r="AI70" s="146"/>
      <c r="AJ70" s="146"/>
      <c r="AK70" s="146"/>
      <c r="AL70" s="146"/>
      <c r="AM70" s="146"/>
      <c r="AN70" s="146"/>
      <c r="AO70" s="146"/>
      <c r="AP70" s="146"/>
      <c r="AQ70" s="146"/>
      <c r="AR70" s="146"/>
      <c r="AS70" s="146"/>
      <c r="AT70" s="146"/>
      <c r="AU70" s="146"/>
      <c r="AV70" s="146"/>
      <c r="AW70" s="146"/>
      <c r="AX70" s="146"/>
      <c r="AY70" s="146"/>
      <c r="AZ70" s="146"/>
      <c r="BA70" s="146"/>
      <c r="BB70" s="146"/>
      <c r="BC70" s="508"/>
      <c r="BD70" s="176"/>
      <c r="BE70" s="3"/>
      <c r="BF70" s="3"/>
      <c r="BG70" s="3"/>
      <c r="BH70" s="3"/>
      <c r="BI70" s="3"/>
    </row>
    <row r="71" spans="1:61" ht="12.75">
      <c r="A71" s="220"/>
      <c r="B71" s="221" t="s">
        <v>183</v>
      </c>
      <c r="C71" s="146">
        <v>12</v>
      </c>
      <c r="D71" s="146">
        <v>12</v>
      </c>
      <c r="E71" s="146">
        <v>12</v>
      </c>
      <c r="F71" s="146">
        <v>12</v>
      </c>
      <c r="G71" s="146">
        <v>12</v>
      </c>
      <c r="H71" s="146">
        <v>15</v>
      </c>
      <c r="I71" s="146">
        <v>12</v>
      </c>
      <c r="J71" s="146">
        <v>12</v>
      </c>
      <c r="K71" s="146">
        <v>15</v>
      </c>
      <c r="L71" s="146">
        <v>15</v>
      </c>
      <c r="M71" s="505">
        <v>12</v>
      </c>
      <c r="N71" s="146">
        <v>15</v>
      </c>
      <c r="O71" s="146"/>
      <c r="P71" s="146">
        <v>15</v>
      </c>
      <c r="Q71" s="146">
        <v>15</v>
      </c>
      <c r="R71" s="146">
        <v>5</v>
      </c>
      <c r="S71" s="505">
        <v>5</v>
      </c>
      <c r="T71" s="146"/>
      <c r="U71" s="146">
        <v>5</v>
      </c>
      <c r="V71" s="146"/>
      <c r="W71" s="146">
        <v>5</v>
      </c>
      <c r="X71" s="146">
        <v>5</v>
      </c>
      <c r="Y71" s="146">
        <v>5</v>
      </c>
      <c r="Z71" s="146">
        <v>5</v>
      </c>
      <c r="AA71" s="146"/>
      <c r="AB71" s="146">
        <v>5</v>
      </c>
      <c r="AC71" s="146">
        <v>25</v>
      </c>
      <c r="AD71" s="146">
        <v>20</v>
      </c>
      <c r="AE71" s="146"/>
      <c r="AF71" s="146"/>
      <c r="AG71" s="146"/>
      <c r="AH71" s="146"/>
      <c r="AI71" s="146"/>
      <c r="AJ71" s="146"/>
      <c r="AK71" s="146"/>
      <c r="AL71" s="146"/>
      <c r="AM71" s="146"/>
      <c r="AN71" s="146"/>
      <c r="AO71" s="146"/>
      <c r="AP71" s="146"/>
      <c r="AQ71" s="146"/>
      <c r="AR71" s="146"/>
      <c r="AS71" s="146"/>
      <c r="AT71" s="146"/>
      <c r="AU71" s="146"/>
      <c r="AV71" s="146"/>
      <c r="AW71" s="146"/>
      <c r="AX71" s="146"/>
      <c r="AY71" s="146"/>
      <c r="AZ71" s="146"/>
      <c r="BA71" s="146"/>
      <c r="BB71" s="146"/>
      <c r="BC71" s="508"/>
      <c r="BD71" s="176"/>
      <c r="BE71" s="3"/>
      <c r="BF71" s="3"/>
      <c r="BG71" s="3"/>
      <c r="BH71" s="3"/>
      <c r="BI71" s="3"/>
    </row>
    <row r="72" spans="1:61" ht="12.75">
      <c r="A72" s="220"/>
      <c r="B72" s="221" t="s">
        <v>210</v>
      </c>
      <c r="C72" s="509">
        <v>4</v>
      </c>
      <c r="D72" s="146">
        <v>4</v>
      </c>
      <c r="E72" s="146">
        <v>4</v>
      </c>
      <c r="F72" s="146">
        <v>4</v>
      </c>
      <c r="G72" s="146">
        <v>4</v>
      </c>
      <c r="H72" s="146">
        <v>4</v>
      </c>
      <c r="I72" s="146">
        <v>4</v>
      </c>
      <c r="J72" s="146">
        <v>4</v>
      </c>
      <c r="K72" s="146">
        <v>4</v>
      </c>
      <c r="L72" s="146">
        <v>4</v>
      </c>
      <c r="M72" s="505">
        <v>4</v>
      </c>
      <c r="N72" s="146">
        <v>4</v>
      </c>
      <c r="O72" s="146"/>
      <c r="P72" s="146">
        <v>4</v>
      </c>
      <c r="Q72" s="146">
        <v>4</v>
      </c>
      <c r="R72" s="146">
        <v>7</v>
      </c>
      <c r="S72" s="505">
        <v>7</v>
      </c>
      <c r="T72" s="146"/>
      <c r="U72" s="146">
        <v>7</v>
      </c>
      <c r="V72" s="146"/>
      <c r="W72" s="146">
        <v>8</v>
      </c>
      <c r="X72" s="146">
        <v>8</v>
      </c>
      <c r="Y72" s="146">
        <v>8</v>
      </c>
      <c r="Z72" s="146">
        <v>8</v>
      </c>
      <c r="AA72" s="146"/>
      <c r="AB72" s="146">
        <v>8</v>
      </c>
      <c r="AC72" s="146">
        <v>3</v>
      </c>
      <c r="AD72" s="146">
        <v>3</v>
      </c>
      <c r="AE72" s="146"/>
      <c r="AF72" s="146"/>
      <c r="AG72" s="146"/>
      <c r="AH72" s="146"/>
      <c r="AI72" s="146"/>
      <c r="AJ72" s="146"/>
      <c r="AK72" s="146"/>
      <c r="AL72" s="146"/>
      <c r="AM72" s="146"/>
      <c r="AN72" s="146"/>
      <c r="AO72" s="146"/>
      <c r="AP72" s="146"/>
      <c r="AQ72" s="146"/>
      <c r="AR72" s="146"/>
      <c r="AS72" s="146"/>
      <c r="AT72" s="146"/>
      <c r="AU72" s="146"/>
      <c r="AV72" s="146"/>
      <c r="AW72" s="146"/>
      <c r="AX72" s="146"/>
      <c r="AY72" s="146"/>
      <c r="AZ72" s="146"/>
      <c r="BA72" s="146"/>
      <c r="BB72" s="146"/>
      <c r="BC72" s="508"/>
      <c r="BD72" s="176"/>
      <c r="BE72" s="3"/>
      <c r="BF72" s="3"/>
      <c r="BG72" s="3"/>
      <c r="BH72" s="3"/>
      <c r="BI72" s="3"/>
    </row>
    <row r="73" spans="1:61" ht="12.75">
      <c r="A73" s="220" t="s">
        <v>357</v>
      </c>
      <c r="B73" s="221" t="s">
        <v>182</v>
      </c>
      <c r="C73" s="146">
        <v>3</v>
      </c>
      <c r="D73" s="146">
        <v>3</v>
      </c>
      <c r="E73" s="146">
        <v>3</v>
      </c>
      <c r="F73" s="146">
        <v>3</v>
      </c>
      <c r="G73" s="146">
        <v>3</v>
      </c>
      <c r="H73" s="146">
        <v>3</v>
      </c>
      <c r="I73" s="146">
        <v>3</v>
      </c>
      <c r="J73" s="146">
        <v>3</v>
      </c>
      <c r="K73" s="146">
        <v>3</v>
      </c>
      <c r="L73" s="146">
        <v>3</v>
      </c>
      <c r="M73" s="505">
        <v>3</v>
      </c>
      <c r="N73" s="146">
        <v>3</v>
      </c>
      <c r="O73" s="146">
        <v>4</v>
      </c>
      <c r="P73" s="146"/>
      <c r="Q73" s="146">
        <v>3</v>
      </c>
      <c r="R73" s="146">
        <v>4</v>
      </c>
      <c r="S73" s="505">
        <v>4</v>
      </c>
      <c r="T73" s="146"/>
      <c r="U73" s="146"/>
      <c r="V73" s="146"/>
      <c r="W73" s="146">
        <v>4</v>
      </c>
      <c r="X73" s="146">
        <v>4</v>
      </c>
      <c r="Y73" s="146">
        <v>4</v>
      </c>
      <c r="Z73" s="146">
        <v>4</v>
      </c>
      <c r="AA73" s="146"/>
      <c r="AB73" s="146">
        <v>4</v>
      </c>
      <c r="AC73" s="146">
        <v>3</v>
      </c>
      <c r="AD73" s="146">
        <v>4</v>
      </c>
      <c r="AE73" s="146"/>
      <c r="AF73" s="146"/>
      <c r="AG73" s="146"/>
      <c r="AH73" s="146"/>
      <c r="AI73" s="146"/>
      <c r="AJ73" s="146"/>
      <c r="AK73" s="146"/>
      <c r="AL73" s="146"/>
      <c r="AM73" s="146"/>
      <c r="AN73" s="146"/>
      <c r="AO73" s="146"/>
      <c r="AP73" s="146"/>
      <c r="AQ73" s="146"/>
      <c r="AR73" s="146"/>
      <c r="AS73" s="146"/>
      <c r="AT73" s="146"/>
      <c r="AU73" s="146"/>
      <c r="AV73" s="146"/>
      <c r="AW73" s="146"/>
      <c r="AX73" s="146"/>
      <c r="AY73" s="146"/>
      <c r="AZ73" s="146"/>
      <c r="BA73" s="146"/>
      <c r="BB73" s="146"/>
      <c r="BC73" s="508"/>
      <c r="BD73" s="176"/>
      <c r="BE73" s="3"/>
      <c r="BF73" s="3"/>
      <c r="BG73" s="3"/>
      <c r="BH73" s="3"/>
      <c r="BI73" s="3"/>
    </row>
    <row r="74" spans="1:61" ht="12.75">
      <c r="A74" s="220"/>
      <c r="B74" s="221" t="s">
        <v>29</v>
      </c>
      <c r="C74" s="146">
        <v>1</v>
      </c>
      <c r="D74" s="146">
        <v>1</v>
      </c>
      <c r="E74" s="146">
        <v>1</v>
      </c>
      <c r="F74" s="146">
        <v>1</v>
      </c>
      <c r="G74" s="146">
        <v>1</v>
      </c>
      <c r="H74" s="146">
        <v>1</v>
      </c>
      <c r="I74" s="146">
        <v>1</v>
      </c>
      <c r="J74" s="146">
        <v>1</v>
      </c>
      <c r="K74" s="146">
        <v>1</v>
      </c>
      <c r="L74" s="146">
        <v>1</v>
      </c>
      <c r="M74" s="505">
        <v>1</v>
      </c>
      <c r="N74" s="146">
        <v>1</v>
      </c>
      <c r="O74" s="146">
        <v>1</v>
      </c>
      <c r="P74" s="146"/>
      <c r="Q74" s="146">
        <v>1</v>
      </c>
      <c r="R74" s="146">
        <v>1</v>
      </c>
      <c r="S74" s="505">
        <v>1</v>
      </c>
      <c r="T74" s="146"/>
      <c r="U74" s="146"/>
      <c r="V74" s="146"/>
      <c r="W74" s="146">
        <v>1</v>
      </c>
      <c r="X74" s="146">
        <v>1</v>
      </c>
      <c r="Y74" s="146">
        <v>1</v>
      </c>
      <c r="Z74" s="146">
        <v>1</v>
      </c>
      <c r="AA74" s="146"/>
      <c r="AB74" s="146">
        <v>1</v>
      </c>
      <c r="AC74" s="146">
        <v>1</v>
      </c>
      <c r="AD74" s="146">
        <v>1</v>
      </c>
      <c r="AE74" s="146"/>
      <c r="AF74" s="146"/>
      <c r="AG74" s="146"/>
      <c r="AH74" s="146"/>
      <c r="AI74" s="146"/>
      <c r="AJ74" s="146"/>
      <c r="AK74" s="146"/>
      <c r="AL74" s="146"/>
      <c r="AM74" s="146"/>
      <c r="AN74" s="146"/>
      <c r="AO74" s="146"/>
      <c r="AP74" s="146"/>
      <c r="AQ74" s="146"/>
      <c r="AR74" s="146"/>
      <c r="AS74" s="146"/>
      <c r="AT74" s="146"/>
      <c r="AU74" s="146"/>
      <c r="AV74" s="146"/>
      <c r="AW74" s="146"/>
      <c r="AX74" s="146"/>
      <c r="AY74" s="146"/>
      <c r="AZ74" s="146"/>
      <c r="BA74" s="146"/>
      <c r="BB74" s="146"/>
      <c r="BC74" s="508"/>
      <c r="BD74" s="176"/>
      <c r="BE74" s="3"/>
      <c r="BF74" s="3"/>
      <c r="BG74" s="3"/>
      <c r="BH74" s="3"/>
      <c r="BI74" s="3"/>
    </row>
    <row r="75" spans="1:61" ht="12.75">
      <c r="A75" s="220"/>
      <c r="B75" s="221" t="s">
        <v>183</v>
      </c>
      <c r="C75" s="146">
        <v>12</v>
      </c>
      <c r="D75" s="146">
        <v>12</v>
      </c>
      <c r="E75" s="146">
        <v>12</v>
      </c>
      <c r="F75" s="146">
        <v>12</v>
      </c>
      <c r="G75" s="146">
        <v>12</v>
      </c>
      <c r="H75" s="146">
        <v>15</v>
      </c>
      <c r="I75" s="146">
        <v>12</v>
      </c>
      <c r="J75" s="146">
        <v>12</v>
      </c>
      <c r="K75" s="146">
        <v>15</v>
      </c>
      <c r="L75" s="146">
        <v>15</v>
      </c>
      <c r="M75" s="505">
        <v>15</v>
      </c>
      <c r="N75" s="146">
        <v>15</v>
      </c>
      <c r="O75" s="729">
        <v>42217</v>
      </c>
      <c r="P75" s="146"/>
      <c r="Q75" s="146">
        <v>15</v>
      </c>
      <c r="R75" s="146">
        <v>5</v>
      </c>
      <c r="S75" s="505">
        <v>5</v>
      </c>
      <c r="T75" s="146"/>
      <c r="U75" s="146"/>
      <c r="V75" s="146"/>
      <c r="W75" s="146">
        <v>5</v>
      </c>
      <c r="X75" s="146">
        <v>5</v>
      </c>
      <c r="Y75" s="146">
        <v>5</v>
      </c>
      <c r="Z75" s="146">
        <v>5</v>
      </c>
      <c r="AA75" s="146"/>
      <c r="AB75" s="146">
        <v>5</v>
      </c>
      <c r="AC75" s="146">
        <v>25</v>
      </c>
      <c r="AD75" s="146">
        <v>25</v>
      </c>
      <c r="AE75" s="146"/>
      <c r="AF75" s="146"/>
      <c r="AG75" s="146"/>
      <c r="AH75" s="146"/>
      <c r="AI75" s="146"/>
      <c r="AJ75" s="146"/>
      <c r="AK75" s="146"/>
      <c r="AL75" s="146"/>
      <c r="AM75" s="146"/>
      <c r="AN75" s="146"/>
      <c r="AO75" s="146"/>
      <c r="AP75" s="146"/>
      <c r="AQ75" s="146"/>
      <c r="AR75" s="146"/>
      <c r="AS75" s="146"/>
      <c r="AT75" s="146"/>
      <c r="AU75" s="146"/>
      <c r="AV75" s="146"/>
      <c r="AW75" s="146"/>
      <c r="AX75" s="146"/>
      <c r="AY75" s="146"/>
      <c r="AZ75" s="146"/>
      <c r="BA75" s="146"/>
      <c r="BB75" s="146"/>
      <c r="BC75" s="508"/>
      <c r="BD75" s="176"/>
      <c r="BE75" s="3"/>
      <c r="BF75" s="3"/>
      <c r="BG75" s="3"/>
      <c r="BH75" s="3"/>
      <c r="BI75" s="3"/>
    </row>
    <row r="76" spans="1:61" ht="12.75">
      <c r="A76" s="220"/>
      <c r="B76" s="221" t="s">
        <v>210</v>
      </c>
      <c r="C76" s="509">
        <v>15</v>
      </c>
      <c r="D76" s="509">
        <v>15</v>
      </c>
      <c r="E76" s="509">
        <v>15</v>
      </c>
      <c r="F76" s="509">
        <v>15</v>
      </c>
      <c r="G76" s="509">
        <v>15</v>
      </c>
      <c r="H76" s="146">
        <v>10</v>
      </c>
      <c r="I76" s="146">
        <v>15</v>
      </c>
      <c r="J76" s="146">
        <v>15</v>
      </c>
      <c r="K76" s="146">
        <v>15</v>
      </c>
      <c r="L76" s="146">
        <v>15</v>
      </c>
      <c r="M76" s="505">
        <v>15</v>
      </c>
      <c r="N76" s="146">
        <v>15</v>
      </c>
      <c r="O76" s="146" t="s">
        <v>527</v>
      </c>
      <c r="P76" s="146"/>
      <c r="Q76" s="146">
        <v>15</v>
      </c>
      <c r="R76" s="146">
        <v>25</v>
      </c>
      <c r="S76" s="505">
        <v>25</v>
      </c>
      <c r="T76" s="146"/>
      <c r="U76" s="146"/>
      <c r="V76" s="146"/>
      <c r="W76" s="146">
        <v>25</v>
      </c>
      <c r="X76" s="146">
        <v>25</v>
      </c>
      <c r="Y76" s="146">
        <v>25</v>
      </c>
      <c r="Z76" s="146">
        <v>25</v>
      </c>
      <c r="AA76" s="146"/>
      <c r="AB76" s="146">
        <v>25</v>
      </c>
      <c r="AC76" s="146">
        <v>10</v>
      </c>
      <c r="AD76" s="146">
        <v>15</v>
      </c>
      <c r="AE76" s="146"/>
      <c r="AF76" s="146"/>
      <c r="AG76" s="146"/>
      <c r="AH76" s="146"/>
      <c r="AI76" s="146"/>
      <c r="AJ76" s="146"/>
      <c r="AK76" s="146"/>
      <c r="AL76" s="146"/>
      <c r="AM76" s="146"/>
      <c r="AN76" s="146"/>
      <c r="AO76" s="146"/>
      <c r="AP76" s="146"/>
      <c r="AQ76" s="146"/>
      <c r="AR76" s="146"/>
      <c r="AS76" s="146"/>
      <c r="AT76" s="146"/>
      <c r="AU76" s="146"/>
      <c r="AV76" s="146"/>
      <c r="AW76" s="146"/>
      <c r="AX76" s="146"/>
      <c r="AY76" s="146"/>
      <c r="AZ76" s="146"/>
      <c r="BA76" s="146"/>
      <c r="BB76" s="146"/>
      <c r="BC76" s="510"/>
      <c r="BD76" s="176"/>
      <c r="BE76" s="3"/>
      <c r="BF76" s="3"/>
      <c r="BG76" s="3"/>
      <c r="BH76" s="3"/>
      <c r="BI76" s="3"/>
    </row>
    <row r="77" spans="1:61" ht="12.75">
      <c r="A77" s="220" t="s">
        <v>358</v>
      </c>
      <c r="B77" s="221" t="s">
        <v>182</v>
      </c>
      <c r="C77" s="146">
        <v>3</v>
      </c>
      <c r="D77" s="146">
        <v>3</v>
      </c>
      <c r="E77" s="146">
        <v>3</v>
      </c>
      <c r="F77" s="146">
        <v>3</v>
      </c>
      <c r="G77" s="146">
        <v>3</v>
      </c>
      <c r="H77" s="146">
        <v>3</v>
      </c>
      <c r="I77" s="146">
        <v>3</v>
      </c>
      <c r="J77" s="146">
        <v>3</v>
      </c>
      <c r="K77" s="146">
        <v>3</v>
      </c>
      <c r="L77" s="146">
        <v>3</v>
      </c>
      <c r="M77" s="505">
        <v>3</v>
      </c>
      <c r="N77" s="146">
        <v>3</v>
      </c>
      <c r="O77" s="146">
        <v>4</v>
      </c>
      <c r="P77" s="146"/>
      <c r="Q77" s="146">
        <v>3</v>
      </c>
      <c r="R77" s="146">
        <v>4</v>
      </c>
      <c r="S77" s="505">
        <v>4</v>
      </c>
      <c r="T77" s="146"/>
      <c r="U77" s="146">
        <v>4</v>
      </c>
      <c r="V77" s="146"/>
      <c r="W77" s="146">
        <v>4</v>
      </c>
      <c r="X77" s="146">
        <v>4</v>
      </c>
      <c r="Y77" s="146">
        <v>4</v>
      </c>
      <c r="Z77" s="146">
        <v>4</v>
      </c>
      <c r="AA77" s="146"/>
      <c r="AB77" s="146">
        <v>4</v>
      </c>
      <c r="AC77" s="146">
        <v>3</v>
      </c>
      <c r="AD77" s="146">
        <v>4</v>
      </c>
      <c r="AE77" s="146"/>
      <c r="AF77" s="146"/>
      <c r="AG77" s="146"/>
      <c r="AH77" s="146"/>
      <c r="AI77" s="146"/>
      <c r="AJ77" s="146"/>
      <c r="AK77" s="146"/>
      <c r="AL77" s="146"/>
      <c r="AM77" s="146"/>
      <c r="AN77" s="146"/>
      <c r="AO77" s="146"/>
      <c r="AP77" s="146"/>
      <c r="AQ77" s="146"/>
      <c r="AR77" s="146"/>
      <c r="AS77" s="146"/>
      <c r="AT77" s="146"/>
      <c r="AU77" s="146"/>
      <c r="AV77" s="146"/>
      <c r="AW77" s="146"/>
      <c r="AX77" s="146"/>
      <c r="AY77" s="146"/>
      <c r="AZ77" s="146"/>
      <c r="BA77" s="146"/>
      <c r="BB77" s="146"/>
      <c r="BC77" s="508"/>
      <c r="BD77" s="176"/>
      <c r="BE77" s="3"/>
      <c r="BF77" s="3"/>
      <c r="BG77" s="3"/>
      <c r="BH77" s="3"/>
      <c r="BI77" s="3"/>
    </row>
    <row r="78" spans="1:61" ht="12.75">
      <c r="A78" s="220"/>
      <c r="B78" s="221" t="s">
        <v>29</v>
      </c>
      <c r="C78" s="146">
        <v>1</v>
      </c>
      <c r="D78" s="146">
        <v>1</v>
      </c>
      <c r="E78" s="146">
        <v>1</v>
      </c>
      <c r="F78" s="146">
        <v>1</v>
      </c>
      <c r="G78" s="146">
        <v>1</v>
      </c>
      <c r="H78" s="146">
        <v>1</v>
      </c>
      <c r="I78" s="146">
        <v>1</v>
      </c>
      <c r="J78" s="146">
        <v>1</v>
      </c>
      <c r="K78" s="146">
        <v>1</v>
      </c>
      <c r="L78" s="146">
        <v>1</v>
      </c>
      <c r="M78" s="505">
        <v>1</v>
      </c>
      <c r="N78" s="146">
        <v>1</v>
      </c>
      <c r="O78" s="146">
        <v>1</v>
      </c>
      <c r="P78" s="146"/>
      <c r="Q78" s="146">
        <v>1</v>
      </c>
      <c r="R78" s="146">
        <v>1</v>
      </c>
      <c r="S78" s="505">
        <v>1</v>
      </c>
      <c r="T78" s="146"/>
      <c r="U78" s="146">
        <v>1</v>
      </c>
      <c r="V78" s="146"/>
      <c r="W78" s="146">
        <v>1</v>
      </c>
      <c r="X78" s="146">
        <v>1</v>
      </c>
      <c r="Y78" s="146">
        <v>1</v>
      </c>
      <c r="Z78" s="146">
        <v>1</v>
      </c>
      <c r="AA78" s="146"/>
      <c r="AB78" s="146">
        <v>1</v>
      </c>
      <c r="AC78" s="146">
        <v>1</v>
      </c>
      <c r="AD78" s="146">
        <v>1</v>
      </c>
      <c r="AE78" s="146"/>
      <c r="AF78" s="146"/>
      <c r="AG78" s="146"/>
      <c r="AH78" s="146"/>
      <c r="AI78" s="146"/>
      <c r="AJ78" s="146"/>
      <c r="AK78" s="146"/>
      <c r="AL78" s="146"/>
      <c r="AM78" s="146"/>
      <c r="AN78" s="146"/>
      <c r="AO78" s="146"/>
      <c r="AP78" s="146"/>
      <c r="AQ78" s="146"/>
      <c r="AR78" s="146"/>
      <c r="AS78" s="146"/>
      <c r="AT78" s="146"/>
      <c r="AU78" s="146"/>
      <c r="AV78" s="146"/>
      <c r="AW78" s="146"/>
      <c r="AX78" s="146"/>
      <c r="AY78" s="146"/>
      <c r="AZ78" s="146"/>
      <c r="BA78" s="146"/>
      <c r="BB78" s="146"/>
      <c r="BC78" s="508"/>
      <c r="BD78" s="176"/>
      <c r="BE78" s="3"/>
      <c r="BF78" s="3"/>
      <c r="BG78" s="3"/>
      <c r="BH78" s="3"/>
      <c r="BI78" s="3"/>
    </row>
    <row r="79" spans="1:61" ht="12.75">
      <c r="A79" s="220"/>
      <c r="B79" s="221" t="s">
        <v>183</v>
      </c>
      <c r="C79" s="146">
        <v>12</v>
      </c>
      <c r="D79" s="146">
        <v>12</v>
      </c>
      <c r="E79" s="146">
        <v>12</v>
      </c>
      <c r="F79" s="146">
        <v>12</v>
      </c>
      <c r="G79" s="146">
        <v>15</v>
      </c>
      <c r="H79" s="146">
        <v>15</v>
      </c>
      <c r="I79" s="146">
        <v>12</v>
      </c>
      <c r="J79" s="146">
        <v>12</v>
      </c>
      <c r="K79" s="146">
        <v>15</v>
      </c>
      <c r="L79" s="146">
        <v>15</v>
      </c>
      <c r="M79" s="505">
        <v>15</v>
      </c>
      <c r="N79" s="146">
        <v>15</v>
      </c>
      <c r="O79" s="729">
        <v>42278</v>
      </c>
      <c r="P79" s="146"/>
      <c r="Q79" s="146">
        <v>6</v>
      </c>
      <c r="R79" s="146">
        <v>5</v>
      </c>
      <c r="S79" s="505">
        <v>5</v>
      </c>
      <c r="T79" s="146"/>
      <c r="U79" s="146">
        <v>5</v>
      </c>
      <c r="V79" s="146"/>
      <c r="W79" s="146">
        <v>5</v>
      </c>
      <c r="X79" s="146">
        <v>5</v>
      </c>
      <c r="Y79" s="146">
        <v>5</v>
      </c>
      <c r="Z79" s="146">
        <v>5</v>
      </c>
      <c r="AA79" s="146"/>
      <c r="AB79" s="146">
        <v>5</v>
      </c>
      <c r="AC79" s="146">
        <v>25</v>
      </c>
      <c r="AD79" s="146">
        <v>20</v>
      </c>
      <c r="AE79" s="146"/>
      <c r="AF79" s="146"/>
      <c r="AG79" s="146"/>
      <c r="AH79" s="146"/>
      <c r="AI79" s="146"/>
      <c r="AJ79" s="146"/>
      <c r="AK79" s="146"/>
      <c r="AL79" s="146"/>
      <c r="AM79" s="146"/>
      <c r="AN79" s="146"/>
      <c r="AO79" s="146"/>
      <c r="AP79" s="146"/>
      <c r="AQ79" s="146"/>
      <c r="AR79" s="146"/>
      <c r="AS79" s="146"/>
      <c r="AT79" s="146"/>
      <c r="AU79" s="146"/>
      <c r="AV79" s="146"/>
      <c r="AW79" s="146"/>
      <c r="AX79" s="146"/>
      <c r="AY79" s="146"/>
      <c r="AZ79" s="146"/>
      <c r="BA79" s="146"/>
      <c r="BB79" s="146"/>
      <c r="BC79" s="508"/>
      <c r="BD79" s="176"/>
      <c r="BE79" s="3"/>
      <c r="BF79" s="3"/>
      <c r="BG79" s="3"/>
      <c r="BH79" s="3"/>
      <c r="BI79" s="3"/>
    </row>
    <row r="80" spans="1:61" ht="12.75">
      <c r="A80" s="220"/>
      <c r="B80" s="221" t="s">
        <v>210</v>
      </c>
      <c r="C80" s="509">
        <v>5</v>
      </c>
      <c r="D80" s="146">
        <v>5</v>
      </c>
      <c r="E80" s="146">
        <v>5</v>
      </c>
      <c r="F80" s="146">
        <v>5</v>
      </c>
      <c r="G80" s="146">
        <v>5</v>
      </c>
      <c r="H80" s="146">
        <v>5</v>
      </c>
      <c r="I80" s="146">
        <v>5</v>
      </c>
      <c r="J80" s="146">
        <v>5</v>
      </c>
      <c r="K80" s="146">
        <v>5</v>
      </c>
      <c r="L80" s="146">
        <v>6</v>
      </c>
      <c r="M80" s="505">
        <v>6</v>
      </c>
      <c r="N80" s="146">
        <v>7</v>
      </c>
      <c r="O80" s="730">
        <v>40031</v>
      </c>
      <c r="P80" s="146"/>
      <c r="Q80" s="146">
        <v>15</v>
      </c>
      <c r="R80" s="146">
        <v>12</v>
      </c>
      <c r="S80" s="505">
        <v>12</v>
      </c>
      <c r="T80" s="146"/>
      <c r="U80" s="146">
        <v>12</v>
      </c>
      <c r="V80" s="146"/>
      <c r="W80" s="146">
        <v>14</v>
      </c>
      <c r="X80" s="146">
        <v>14</v>
      </c>
      <c r="Y80" s="146">
        <v>12</v>
      </c>
      <c r="Z80" s="146">
        <v>12</v>
      </c>
      <c r="AA80" s="146"/>
      <c r="AB80" s="146">
        <v>12</v>
      </c>
      <c r="AC80" s="146">
        <v>6</v>
      </c>
      <c r="AD80" s="146">
        <v>6</v>
      </c>
      <c r="AE80" s="146"/>
      <c r="AF80" s="146"/>
      <c r="AG80" s="146"/>
      <c r="AH80" s="146"/>
      <c r="AI80" s="146"/>
      <c r="AJ80" s="146"/>
      <c r="AK80" s="146"/>
      <c r="AL80" s="146"/>
      <c r="AM80" s="146"/>
      <c r="AN80" s="146"/>
      <c r="AO80" s="146"/>
      <c r="AP80" s="146"/>
      <c r="AQ80" s="146"/>
      <c r="AR80" s="146"/>
      <c r="AS80" s="146"/>
      <c r="AT80" s="146"/>
      <c r="AU80" s="146"/>
      <c r="AV80" s="146"/>
      <c r="AW80" s="146"/>
      <c r="AX80" s="146"/>
      <c r="AY80" s="146"/>
      <c r="AZ80" s="146"/>
      <c r="BA80" s="146"/>
      <c r="BB80" s="146"/>
      <c r="BC80" s="510"/>
      <c r="BD80" s="176"/>
      <c r="BE80" s="3"/>
      <c r="BF80" s="3"/>
      <c r="BG80" s="3"/>
      <c r="BH80" s="3"/>
      <c r="BI80" s="3"/>
    </row>
    <row r="81" spans="1:61" ht="12.75">
      <c r="A81" s="220" t="s">
        <v>359</v>
      </c>
      <c r="B81" s="221" t="s">
        <v>182</v>
      </c>
      <c r="C81" s="146">
        <v>3</v>
      </c>
      <c r="D81" s="146">
        <v>3</v>
      </c>
      <c r="E81" s="146">
        <v>3</v>
      </c>
      <c r="F81" s="146">
        <v>3</v>
      </c>
      <c r="G81" s="146">
        <v>3</v>
      </c>
      <c r="H81" s="146">
        <v>3</v>
      </c>
      <c r="I81" s="146">
        <v>3</v>
      </c>
      <c r="J81" s="146">
        <v>3</v>
      </c>
      <c r="K81" s="146">
        <v>3</v>
      </c>
      <c r="L81" s="146">
        <v>3</v>
      </c>
      <c r="M81" s="505">
        <v>3</v>
      </c>
      <c r="N81" s="146">
        <v>3</v>
      </c>
      <c r="O81" s="146">
        <v>4</v>
      </c>
      <c r="P81" s="146"/>
      <c r="Q81" s="146">
        <v>3</v>
      </c>
      <c r="R81" s="146">
        <v>4</v>
      </c>
      <c r="S81" s="505">
        <v>4</v>
      </c>
      <c r="T81" s="146"/>
      <c r="U81" s="146">
        <v>4</v>
      </c>
      <c r="V81" s="146"/>
      <c r="W81" s="146">
        <v>4</v>
      </c>
      <c r="X81" s="146">
        <v>4</v>
      </c>
      <c r="Y81" s="146">
        <v>4</v>
      </c>
      <c r="Z81" s="146">
        <v>4</v>
      </c>
      <c r="AA81" s="146"/>
      <c r="AB81" s="146">
        <v>4</v>
      </c>
      <c r="AC81" s="146">
        <v>3</v>
      </c>
      <c r="AD81" s="146">
        <v>4</v>
      </c>
      <c r="AE81" s="146"/>
      <c r="AF81" s="146"/>
      <c r="AG81" s="146"/>
      <c r="AH81" s="146"/>
      <c r="AI81" s="146"/>
      <c r="AJ81" s="146"/>
      <c r="AK81" s="146"/>
      <c r="AL81" s="146"/>
      <c r="AM81" s="146"/>
      <c r="AN81" s="146"/>
      <c r="AO81" s="146"/>
      <c r="AP81" s="146"/>
      <c r="AQ81" s="146"/>
      <c r="AR81" s="146"/>
      <c r="AS81" s="146"/>
      <c r="AT81" s="146"/>
      <c r="AU81" s="146"/>
      <c r="AV81" s="146"/>
      <c r="AW81" s="146"/>
      <c r="AX81" s="146"/>
      <c r="AY81" s="146"/>
      <c r="AZ81" s="146"/>
      <c r="BA81" s="146"/>
      <c r="BB81" s="146"/>
      <c r="BC81" s="508"/>
      <c r="BD81" s="176"/>
      <c r="BE81" s="3"/>
      <c r="BF81" s="3"/>
      <c r="BG81" s="3"/>
      <c r="BH81" s="3"/>
      <c r="BI81" s="3"/>
    </row>
    <row r="82" spans="1:61" ht="12.75">
      <c r="A82" s="220"/>
      <c r="B82" s="221" t="s">
        <v>29</v>
      </c>
      <c r="C82" s="146">
        <v>1</v>
      </c>
      <c r="D82" s="146">
        <v>1</v>
      </c>
      <c r="E82" s="146">
        <v>1</v>
      </c>
      <c r="F82" s="146">
        <v>1</v>
      </c>
      <c r="G82" s="146">
        <v>1</v>
      </c>
      <c r="H82" s="146">
        <v>1</v>
      </c>
      <c r="I82" s="146">
        <v>1</v>
      </c>
      <c r="J82" s="146">
        <v>1</v>
      </c>
      <c r="K82" s="146">
        <v>1</v>
      </c>
      <c r="L82" s="146">
        <v>1</v>
      </c>
      <c r="M82" s="505">
        <v>1</v>
      </c>
      <c r="N82" s="146">
        <v>1</v>
      </c>
      <c r="O82" s="146">
        <v>1</v>
      </c>
      <c r="P82" s="146"/>
      <c r="Q82" s="146">
        <v>1</v>
      </c>
      <c r="R82" s="146">
        <v>1</v>
      </c>
      <c r="S82" s="505">
        <v>1</v>
      </c>
      <c r="T82" s="146"/>
      <c r="U82" s="146">
        <v>1</v>
      </c>
      <c r="V82" s="146"/>
      <c r="W82" s="146">
        <v>1</v>
      </c>
      <c r="X82" s="146">
        <v>1</v>
      </c>
      <c r="Y82" s="146">
        <v>1</v>
      </c>
      <c r="Z82" s="146">
        <v>1</v>
      </c>
      <c r="AA82" s="146"/>
      <c r="AB82" s="146">
        <v>1</v>
      </c>
      <c r="AC82" s="146">
        <v>1</v>
      </c>
      <c r="AD82" s="146">
        <v>1</v>
      </c>
      <c r="AE82" s="146"/>
      <c r="AF82" s="146"/>
      <c r="AG82" s="146"/>
      <c r="AH82" s="146"/>
      <c r="AI82" s="146"/>
      <c r="AJ82" s="146"/>
      <c r="AK82" s="146"/>
      <c r="AL82" s="146"/>
      <c r="AM82" s="146"/>
      <c r="AN82" s="146"/>
      <c r="AO82" s="146"/>
      <c r="AP82" s="146"/>
      <c r="AQ82" s="146"/>
      <c r="AR82" s="146"/>
      <c r="AS82" s="146"/>
      <c r="AT82" s="146"/>
      <c r="AU82" s="146"/>
      <c r="AV82" s="146"/>
      <c r="AW82" s="146"/>
      <c r="AX82" s="146"/>
      <c r="AY82" s="146"/>
      <c r="AZ82" s="146"/>
      <c r="BA82" s="146"/>
      <c r="BB82" s="146"/>
      <c r="BC82" s="508"/>
      <c r="BD82" s="176"/>
      <c r="BE82" s="3"/>
      <c r="BF82" s="3"/>
      <c r="BG82" s="3"/>
      <c r="BH82" s="3"/>
      <c r="BI82" s="3"/>
    </row>
    <row r="83" spans="1:61" ht="12.75">
      <c r="A83" s="220"/>
      <c r="B83" s="221" t="s">
        <v>183</v>
      </c>
      <c r="C83" s="146">
        <v>12</v>
      </c>
      <c r="D83" s="146">
        <v>12</v>
      </c>
      <c r="E83" s="146">
        <v>12</v>
      </c>
      <c r="F83" s="146">
        <v>12</v>
      </c>
      <c r="G83" s="146">
        <v>15</v>
      </c>
      <c r="H83" s="146">
        <v>15</v>
      </c>
      <c r="I83" s="146">
        <v>12</v>
      </c>
      <c r="J83" s="146">
        <v>12</v>
      </c>
      <c r="K83" s="146">
        <v>15</v>
      </c>
      <c r="L83" s="146">
        <v>15</v>
      </c>
      <c r="M83" s="505">
        <v>15</v>
      </c>
      <c r="N83" s="146">
        <v>15</v>
      </c>
      <c r="O83" s="146">
        <v>15</v>
      </c>
      <c r="P83" s="146"/>
      <c r="Q83" s="146">
        <v>15</v>
      </c>
      <c r="R83" s="146">
        <v>5</v>
      </c>
      <c r="S83" s="505">
        <v>5</v>
      </c>
      <c r="T83" s="146"/>
      <c r="U83" s="146">
        <v>5</v>
      </c>
      <c r="V83" s="146"/>
      <c r="W83" s="146">
        <v>5</v>
      </c>
      <c r="X83" s="146">
        <v>5</v>
      </c>
      <c r="Y83" s="146">
        <v>5</v>
      </c>
      <c r="Z83" s="146">
        <v>5</v>
      </c>
      <c r="AA83" s="146"/>
      <c r="AB83" s="146">
        <v>5</v>
      </c>
      <c r="AC83" s="146">
        <v>25</v>
      </c>
      <c r="AD83" s="146">
        <v>20</v>
      </c>
      <c r="AE83" s="146"/>
      <c r="AF83" s="146"/>
      <c r="AG83" s="146"/>
      <c r="AH83" s="146"/>
      <c r="AI83" s="146"/>
      <c r="AJ83" s="146"/>
      <c r="AK83" s="146"/>
      <c r="AL83" s="146"/>
      <c r="AM83" s="146"/>
      <c r="AN83" s="146"/>
      <c r="AO83" s="146"/>
      <c r="AP83" s="146"/>
      <c r="AQ83" s="146"/>
      <c r="AR83" s="146"/>
      <c r="AS83" s="146"/>
      <c r="AT83" s="146"/>
      <c r="AU83" s="146"/>
      <c r="AV83" s="146"/>
      <c r="AW83" s="146"/>
      <c r="AX83" s="146"/>
      <c r="AY83" s="146"/>
      <c r="AZ83" s="146"/>
      <c r="BA83" s="146"/>
      <c r="BB83" s="146"/>
      <c r="BC83" s="508"/>
      <c r="BD83" s="176"/>
      <c r="BE83" s="3"/>
      <c r="BF83" s="3"/>
      <c r="BG83" s="3"/>
      <c r="BH83" s="3"/>
      <c r="BI83" s="3"/>
    </row>
    <row r="84" spans="1:61" ht="12.75">
      <c r="A84" s="220"/>
      <c r="B84" s="221" t="s">
        <v>210</v>
      </c>
      <c r="C84" s="509">
        <v>5</v>
      </c>
      <c r="D84" s="146">
        <v>5</v>
      </c>
      <c r="E84" s="146">
        <v>5</v>
      </c>
      <c r="F84" s="146">
        <v>5</v>
      </c>
      <c r="G84" s="146">
        <v>5</v>
      </c>
      <c r="H84" s="146">
        <v>5</v>
      </c>
      <c r="I84" s="146">
        <v>5</v>
      </c>
      <c r="J84" s="146">
        <v>5</v>
      </c>
      <c r="K84" s="146">
        <v>5</v>
      </c>
      <c r="L84" s="146">
        <v>5</v>
      </c>
      <c r="M84" s="505">
        <v>5</v>
      </c>
      <c r="N84" s="146">
        <v>5</v>
      </c>
      <c r="O84" s="146">
        <v>5</v>
      </c>
      <c r="P84" s="146"/>
      <c r="Q84" s="146">
        <v>5</v>
      </c>
      <c r="R84" s="146">
        <v>10</v>
      </c>
      <c r="S84" s="505">
        <v>10</v>
      </c>
      <c r="T84" s="146"/>
      <c r="U84" s="146">
        <v>10</v>
      </c>
      <c r="V84" s="146"/>
      <c r="W84" s="146">
        <v>10</v>
      </c>
      <c r="X84" s="146">
        <v>10</v>
      </c>
      <c r="Y84" s="146">
        <v>10</v>
      </c>
      <c r="Z84" s="146">
        <v>10</v>
      </c>
      <c r="AA84" s="146"/>
      <c r="AB84" s="146">
        <v>8</v>
      </c>
      <c r="AC84" s="146">
        <v>5</v>
      </c>
      <c r="AD84" s="146">
        <v>5</v>
      </c>
      <c r="AE84" s="146"/>
      <c r="AF84" s="146"/>
      <c r="AG84" s="146"/>
      <c r="AH84" s="146"/>
      <c r="AI84" s="146"/>
      <c r="AJ84" s="146"/>
      <c r="AK84" s="146"/>
      <c r="AL84" s="146"/>
      <c r="AM84" s="146"/>
      <c r="AN84" s="146"/>
      <c r="AO84" s="146"/>
      <c r="AP84" s="146"/>
      <c r="AQ84" s="146"/>
      <c r="AR84" s="146"/>
      <c r="AS84" s="146"/>
      <c r="AT84" s="146"/>
      <c r="AU84" s="146"/>
      <c r="AV84" s="146"/>
      <c r="AW84" s="146"/>
      <c r="AX84" s="146"/>
      <c r="AY84" s="146"/>
      <c r="AZ84" s="146"/>
      <c r="BA84" s="146"/>
      <c r="BB84" s="146"/>
      <c r="BC84" s="510"/>
      <c r="BD84" s="176"/>
      <c r="BE84" s="3"/>
      <c r="BF84" s="3"/>
      <c r="BG84" s="3"/>
      <c r="BH84" s="3"/>
      <c r="BI84" s="3"/>
    </row>
    <row r="85" spans="1:61" ht="12.75">
      <c r="A85" s="220" t="s">
        <v>360</v>
      </c>
      <c r="B85" s="221" t="s">
        <v>182</v>
      </c>
      <c r="C85" s="146">
        <v>3</v>
      </c>
      <c r="D85" s="146">
        <v>3</v>
      </c>
      <c r="E85" s="146">
        <v>3</v>
      </c>
      <c r="F85" s="146">
        <v>3</v>
      </c>
      <c r="G85" s="146">
        <v>3</v>
      </c>
      <c r="H85" s="146">
        <v>3</v>
      </c>
      <c r="I85" s="146">
        <v>3</v>
      </c>
      <c r="J85" s="146">
        <v>3</v>
      </c>
      <c r="K85" s="146">
        <v>3</v>
      </c>
      <c r="L85" s="146">
        <v>3</v>
      </c>
      <c r="M85" s="505">
        <v>3</v>
      </c>
      <c r="N85" s="146">
        <v>3</v>
      </c>
      <c r="O85" s="146">
        <v>4</v>
      </c>
      <c r="P85" s="146"/>
      <c r="Q85" s="146">
        <v>3</v>
      </c>
      <c r="R85" s="146">
        <v>4</v>
      </c>
      <c r="S85" s="505">
        <v>4</v>
      </c>
      <c r="T85" s="146"/>
      <c r="U85" s="146">
        <v>4</v>
      </c>
      <c r="V85" s="146"/>
      <c r="W85" s="146">
        <v>4</v>
      </c>
      <c r="X85" s="146">
        <v>4</v>
      </c>
      <c r="Y85" s="146">
        <v>4</v>
      </c>
      <c r="Z85" s="146">
        <v>4</v>
      </c>
      <c r="AA85" s="146"/>
      <c r="AB85" s="146">
        <v>4</v>
      </c>
      <c r="AC85" s="146">
        <v>3</v>
      </c>
      <c r="AD85" s="146">
        <v>4</v>
      </c>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508"/>
      <c r="BD85" s="176"/>
      <c r="BE85" s="3"/>
      <c r="BF85" s="3"/>
      <c r="BG85" s="3"/>
      <c r="BH85" s="3"/>
      <c r="BI85" s="3"/>
    </row>
    <row r="86" spans="1:61" ht="12.75">
      <c r="A86" s="220"/>
      <c r="B86" s="221" t="s">
        <v>29</v>
      </c>
      <c r="C86" s="146">
        <v>1</v>
      </c>
      <c r="D86" s="146">
        <v>1</v>
      </c>
      <c r="E86" s="146">
        <v>1</v>
      </c>
      <c r="F86" s="146">
        <v>1</v>
      </c>
      <c r="G86" s="146">
        <v>1</v>
      </c>
      <c r="H86" s="146">
        <v>1</v>
      </c>
      <c r="I86" s="146">
        <v>1</v>
      </c>
      <c r="J86" s="146">
        <v>1</v>
      </c>
      <c r="K86" s="146">
        <v>1</v>
      </c>
      <c r="L86" s="146">
        <v>1</v>
      </c>
      <c r="M86" s="505">
        <v>1</v>
      </c>
      <c r="N86" s="146">
        <v>1</v>
      </c>
      <c r="O86" s="146">
        <v>1</v>
      </c>
      <c r="P86" s="146"/>
      <c r="Q86" s="146">
        <v>1</v>
      </c>
      <c r="R86" s="146">
        <v>1</v>
      </c>
      <c r="S86" s="505">
        <v>1</v>
      </c>
      <c r="T86" s="146"/>
      <c r="U86" s="146">
        <v>1</v>
      </c>
      <c r="V86" s="146"/>
      <c r="W86" s="146">
        <v>1</v>
      </c>
      <c r="X86" s="146">
        <v>1</v>
      </c>
      <c r="Y86" s="146">
        <v>1</v>
      </c>
      <c r="Z86" s="146">
        <v>1</v>
      </c>
      <c r="AA86" s="146"/>
      <c r="AB86" s="146">
        <v>1</v>
      </c>
      <c r="AC86" s="146">
        <v>1</v>
      </c>
      <c r="AD86" s="146">
        <v>1</v>
      </c>
      <c r="AE86" s="146"/>
      <c r="AF86" s="146"/>
      <c r="AG86" s="146"/>
      <c r="AH86" s="146"/>
      <c r="AI86" s="146"/>
      <c r="AJ86" s="146"/>
      <c r="AK86" s="146"/>
      <c r="AL86" s="146"/>
      <c r="AM86" s="146"/>
      <c r="AN86" s="146"/>
      <c r="AO86" s="146"/>
      <c r="AP86" s="146"/>
      <c r="AQ86" s="146"/>
      <c r="AR86" s="146"/>
      <c r="AS86" s="146"/>
      <c r="AT86" s="146"/>
      <c r="AU86" s="146"/>
      <c r="AV86" s="146"/>
      <c r="AW86" s="146"/>
      <c r="AX86" s="146"/>
      <c r="AY86" s="146"/>
      <c r="AZ86" s="146"/>
      <c r="BA86" s="146"/>
      <c r="BB86" s="146"/>
      <c r="BC86" s="508"/>
      <c r="BD86" s="176"/>
      <c r="BE86" s="3"/>
      <c r="BF86" s="3"/>
      <c r="BG86" s="3"/>
      <c r="BH86" s="3"/>
      <c r="BI86" s="3"/>
    </row>
    <row r="87" spans="1:61" ht="12.75">
      <c r="A87" s="220"/>
      <c r="B87" s="221" t="s">
        <v>183</v>
      </c>
      <c r="C87" s="146">
        <v>12</v>
      </c>
      <c r="D87" s="146">
        <v>12</v>
      </c>
      <c r="E87" s="146">
        <v>12</v>
      </c>
      <c r="F87" s="146">
        <v>12</v>
      </c>
      <c r="G87" s="146">
        <v>15</v>
      </c>
      <c r="H87" s="146">
        <v>15</v>
      </c>
      <c r="I87" s="146">
        <v>12</v>
      </c>
      <c r="J87" s="146">
        <v>12</v>
      </c>
      <c r="K87" s="146">
        <v>15</v>
      </c>
      <c r="L87" s="146">
        <v>15</v>
      </c>
      <c r="M87" s="505">
        <v>15</v>
      </c>
      <c r="N87" s="146">
        <v>15</v>
      </c>
      <c r="O87" s="729">
        <v>42217</v>
      </c>
      <c r="P87" s="146"/>
      <c r="Q87" s="146">
        <v>15</v>
      </c>
      <c r="R87" s="146">
        <v>5</v>
      </c>
      <c r="S87" s="505">
        <v>5</v>
      </c>
      <c r="T87" s="146"/>
      <c r="U87" s="146">
        <v>5</v>
      </c>
      <c r="V87" s="146"/>
      <c r="W87" s="146">
        <v>5</v>
      </c>
      <c r="X87" s="146">
        <v>5</v>
      </c>
      <c r="Y87" s="146">
        <v>5</v>
      </c>
      <c r="Z87" s="146">
        <v>5</v>
      </c>
      <c r="AA87" s="146"/>
      <c r="AB87" s="146">
        <v>5</v>
      </c>
      <c r="AC87" s="146">
        <v>25</v>
      </c>
      <c r="AD87" s="146">
        <v>25</v>
      </c>
      <c r="AE87" s="146"/>
      <c r="AF87" s="146"/>
      <c r="AG87" s="146"/>
      <c r="AH87" s="146"/>
      <c r="AI87" s="146"/>
      <c r="AJ87" s="146"/>
      <c r="AK87" s="146"/>
      <c r="AL87" s="146"/>
      <c r="AM87" s="146"/>
      <c r="AN87" s="146"/>
      <c r="AO87" s="146"/>
      <c r="AP87" s="146"/>
      <c r="AQ87" s="146"/>
      <c r="AR87" s="146"/>
      <c r="AS87" s="146"/>
      <c r="AT87" s="146"/>
      <c r="AU87" s="146"/>
      <c r="AV87" s="146"/>
      <c r="AW87" s="146"/>
      <c r="AX87" s="146"/>
      <c r="AY87" s="146"/>
      <c r="AZ87" s="146"/>
      <c r="BA87" s="146"/>
      <c r="BB87" s="146"/>
      <c r="BC87" s="508"/>
      <c r="BD87" s="176"/>
      <c r="BE87" s="3"/>
      <c r="BF87" s="3"/>
      <c r="BG87" s="3"/>
      <c r="BH87" s="3"/>
      <c r="BI87" s="3"/>
    </row>
    <row r="88" spans="1:61" ht="12.75">
      <c r="A88" s="220"/>
      <c r="B88" s="221" t="s">
        <v>210</v>
      </c>
      <c r="C88" s="509">
        <v>15</v>
      </c>
      <c r="D88" s="146">
        <v>15</v>
      </c>
      <c r="E88" s="146">
        <v>15</v>
      </c>
      <c r="F88" s="146">
        <v>15</v>
      </c>
      <c r="G88" s="146">
        <v>15</v>
      </c>
      <c r="H88" s="146">
        <v>15</v>
      </c>
      <c r="I88" s="146">
        <v>15</v>
      </c>
      <c r="J88" s="146">
        <v>15</v>
      </c>
      <c r="K88" s="146">
        <v>15</v>
      </c>
      <c r="L88" s="146">
        <v>15</v>
      </c>
      <c r="M88" s="505">
        <v>15</v>
      </c>
      <c r="N88" s="146">
        <v>20</v>
      </c>
      <c r="O88" s="146" t="s">
        <v>528</v>
      </c>
      <c r="P88" s="146"/>
      <c r="Q88" s="146">
        <v>20</v>
      </c>
      <c r="R88" s="146">
        <v>35</v>
      </c>
      <c r="S88" s="505">
        <v>30</v>
      </c>
      <c r="T88" s="146"/>
      <c r="U88" s="146">
        <v>30</v>
      </c>
      <c r="V88" s="146"/>
      <c r="W88" s="146">
        <v>30</v>
      </c>
      <c r="X88" s="146">
        <v>30</v>
      </c>
      <c r="Y88" s="146">
        <v>30</v>
      </c>
      <c r="Z88" s="146">
        <v>30</v>
      </c>
      <c r="AA88" s="146"/>
      <c r="AB88" s="146">
        <v>25</v>
      </c>
      <c r="AC88" s="146">
        <v>15</v>
      </c>
      <c r="AD88" s="146">
        <v>15</v>
      </c>
      <c r="AE88" s="146"/>
      <c r="AF88" s="146"/>
      <c r="AG88" s="146"/>
      <c r="AH88" s="146"/>
      <c r="AI88" s="146"/>
      <c r="AJ88" s="146"/>
      <c r="AK88" s="146"/>
      <c r="AL88" s="146"/>
      <c r="AM88" s="146"/>
      <c r="AN88" s="146"/>
      <c r="AO88" s="146"/>
      <c r="AP88" s="146"/>
      <c r="AQ88" s="146"/>
      <c r="AR88" s="146"/>
      <c r="AS88" s="146"/>
      <c r="AT88" s="146"/>
      <c r="AU88" s="146"/>
      <c r="AV88" s="146"/>
      <c r="AW88" s="146"/>
      <c r="AX88" s="146"/>
      <c r="AY88" s="146"/>
      <c r="AZ88" s="146"/>
      <c r="BA88" s="146"/>
      <c r="BB88" s="146"/>
      <c r="BC88" s="510"/>
      <c r="BD88" s="176"/>
      <c r="BE88" s="3"/>
      <c r="BF88" s="3"/>
      <c r="BG88" s="3"/>
      <c r="BH88" s="3"/>
      <c r="BI88" s="3"/>
    </row>
    <row r="89" spans="1:61" ht="12.75">
      <c r="A89" s="220" t="s">
        <v>350</v>
      </c>
      <c r="B89" s="221" t="s">
        <v>182</v>
      </c>
      <c r="C89" s="146">
        <v>3</v>
      </c>
      <c r="D89" s="146">
        <v>3</v>
      </c>
      <c r="E89" s="146">
        <v>3</v>
      </c>
      <c r="F89" s="146">
        <v>3</v>
      </c>
      <c r="G89" s="146">
        <v>3</v>
      </c>
      <c r="H89" s="146">
        <v>3</v>
      </c>
      <c r="I89" s="146">
        <v>3</v>
      </c>
      <c r="J89" s="146"/>
      <c r="K89" s="146">
        <v>1</v>
      </c>
      <c r="L89" s="146">
        <v>3</v>
      </c>
      <c r="M89" s="505">
        <v>3</v>
      </c>
      <c r="N89" s="146"/>
      <c r="O89" s="146">
        <v>3</v>
      </c>
      <c r="P89" s="146">
        <v>3</v>
      </c>
      <c r="Q89" s="146">
        <v>3</v>
      </c>
      <c r="R89" s="146">
        <v>4</v>
      </c>
      <c r="S89" s="505"/>
      <c r="T89" s="146">
        <v>4</v>
      </c>
      <c r="U89" s="146"/>
      <c r="V89" s="146">
        <v>7</v>
      </c>
      <c r="W89" s="146"/>
      <c r="X89" s="146">
        <v>5</v>
      </c>
      <c r="Y89" s="146"/>
      <c r="Z89" s="146">
        <v>4</v>
      </c>
      <c r="AA89" s="146">
        <v>4</v>
      </c>
      <c r="AB89" s="146">
        <v>4</v>
      </c>
      <c r="AC89" s="146">
        <v>6</v>
      </c>
      <c r="AD89" s="146">
        <v>4</v>
      </c>
      <c r="AE89" s="146"/>
      <c r="AF89" s="146"/>
      <c r="AG89" s="146"/>
      <c r="AH89" s="146"/>
      <c r="AI89" s="146"/>
      <c r="AJ89" s="146"/>
      <c r="AK89" s="146"/>
      <c r="AL89" s="146"/>
      <c r="AM89" s="146"/>
      <c r="AN89" s="146"/>
      <c r="AO89" s="146"/>
      <c r="AP89" s="146"/>
      <c r="AQ89" s="146"/>
      <c r="AR89" s="146"/>
      <c r="AS89" s="146"/>
      <c r="AT89" s="146"/>
      <c r="AU89" s="146"/>
      <c r="AV89" s="146"/>
      <c r="AW89" s="146"/>
      <c r="AX89" s="146"/>
      <c r="AY89" s="146"/>
      <c r="AZ89" s="146"/>
      <c r="BA89" s="146"/>
      <c r="BB89" s="146"/>
      <c r="BC89" s="508"/>
      <c r="BD89" s="176"/>
      <c r="BE89" s="3"/>
      <c r="BF89" s="3"/>
      <c r="BG89" s="3"/>
      <c r="BH89" s="3"/>
      <c r="BI89" s="3"/>
    </row>
    <row r="90" spans="1:61" ht="12.75">
      <c r="A90" s="220"/>
      <c r="B90" s="221" t="s">
        <v>29</v>
      </c>
      <c r="C90" s="146">
        <v>1</v>
      </c>
      <c r="D90" s="146">
        <v>1</v>
      </c>
      <c r="E90" s="146">
        <v>1</v>
      </c>
      <c r="F90" s="146">
        <v>1</v>
      </c>
      <c r="G90" s="146">
        <v>1</v>
      </c>
      <c r="H90" s="146">
        <v>1</v>
      </c>
      <c r="I90" s="146">
        <v>1</v>
      </c>
      <c r="J90" s="146"/>
      <c r="K90" s="146">
        <v>1</v>
      </c>
      <c r="L90" s="146">
        <v>1</v>
      </c>
      <c r="M90" s="505">
        <v>1</v>
      </c>
      <c r="N90" s="146"/>
      <c r="O90" s="146">
        <v>1</v>
      </c>
      <c r="P90" s="146">
        <v>1</v>
      </c>
      <c r="Q90" s="146">
        <v>1</v>
      </c>
      <c r="R90" s="146">
        <v>1</v>
      </c>
      <c r="S90" s="505"/>
      <c r="T90" s="146">
        <v>1</v>
      </c>
      <c r="U90" s="146"/>
      <c r="V90" s="146">
        <v>1</v>
      </c>
      <c r="W90" s="146"/>
      <c r="X90" s="146">
        <v>1</v>
      </c>
      <c r="Y90" s="146"/>
      <c r="Z90" s="146">
        <v>1</v>
      </c>
      <c r="AA90" s="146">
        <v>1</v>
      </c>
      <c r="AB90" s="146">
        <v>1</v>
      </c>
      <c r="AC90" s="146">
        <v>1</v>
      </c>
      <c r="AD90" s="146">
        <v>1</v>
      </c>
      <c r="AE90" s="146"/>
      <c r="AF90" s="146"/>
      <c r="AG90" s="146"/>
      <c r="AH90" s="146"/>
      <c r="AI90" s="146"/>
      <c r="AJ90" s="146"/>
      <c r="AK90" s="146"/>
      <c r="AL90" s="146"/>
      <c r="AM90" s="146"/>
      <c r="AN90" s="146"/>
      <c r="AO90" s="146"/>
      <c r="AP90" s="146"/>
      <c r="AQ90" s="146"/>
      <c r="AR90" s="146"/>
      <c r="AS90" s="146"/>
      <c r="AT90" s="146"/>
      <c r="AU90" s="146"/>
      <c r="AV90" s="146"/>
      <c r="AW90" s="146"/>
      <c r="AX90" s="146"/>
      <c r="AY90" s="146"/>
      <c r="AZ90" s="146"/>
      <c r="BA90" s="146"/>
      <c r="BB90" s="146"/>
      <c r="BC90" s="508"/>
      <c r="BD90" s="176"/>
      <c r="BE90" s="3"/>
      <c r="BF90" s="3"/>
      <c r="BG90" s="3"/>
      <c r="BH90" s="3"/>
      <c r="BI90" s="3"/>
    </row>
    <row r="91" spans="1:61" ht="12.75">
      <c r="A91" s="220"/>
      <c r="B91" s="221" t="s">
        <v>183</v>
      </c>
      <c r="C91" s="146">
        <v>12</v>
      </c>
      <c r="D91" s="146">
        <v>12</v>
      </c>
      <c r="E91" s="146">
        <v>12</v>
      </c>
      <c r="F91" s="146">
        <v>12</v>
      </c>
      <c r="G91" s="146">
        <v>15</v>
      </c>
      <c r="H91" s="146">
        <v>15</v>
      </c>
      <c r="I91" s="146">
        <v>15</v>
      </c>
      <c r="J91" s="146"/>
      <c r="K91" s="146">
        <v>15</v>
      </c>
      <c r="L91" s="146">
        <v>15</v>
      </c>
      <c r="M91" s="505">
        <v>15</v>
      </c>
      <c r="N91" s="146"/>
      <c r="O91" s="146">
        <v>15</v>
      </c>
      <c r="P91" s="146">
        <v>15</v>
      </c>
      <c r="Q91" s="146">
        <v>15</v>
      </c>
      <c r="R91" s="146">
        <v>8</v>
      </c>
      <c r="S91" s="505"/>
      <c r="T91" s="146">
        <v>10</v>
      </c>
      <c r="U91" s="146"/>
      <c r="V91" s="146">
        <v>10</v>
      </c>
      <c r="W91" s="146"/>
      <c r="X91" s="146">
        <v>10</v>
      </c>
      <c r="Y91" s="146"/>
      <c r="Z91" s="146">
        <v>10</v>
      </c>
      <c r="AA91" s="146">
        <v>10</v>
      </c>
      <c r="AB91" s="146">
        <v>10</v>
      </c>
      <c r="AC91" s="146">
        <v>25</v>
      </c>
      <c r="AD91" s="146">
        <v>25</v>
      </c>
      <c r="AE91" s="146"/>
      <c r="AF91" s="146"/>
      <c r="AG91" s="146"/>
      <c r="AH91" s="146"/>
      <c r="AI91" s="146"/>
      <c r="AJ91" s="146"/>
      <c r="AK91" s="146"/>
      <c r="AL91" s="146"/>
      <c r="AM91" s="146"/>
      <c r="AN91" s="146"/>
      <c r="AO91" s="146"/>
      <c r="AP91" s="146"/>
      <c r="AQ91" s="146"/>
      <c r="AR91" s="146"/>
      <c r="AS91" s="146"/>
      <c r="AT91" s="146"/>
      <c r="AU91" s="146"/>
      <c r="AV91" s="146"/>
      <c r="AW91" s="146"/>
      <c r="AX91" s="146"/>
      <c r="AY91" s="146"/>
      <c r="AZ91" s="146"/>
      <c r="BA91" s="146"/>
      <c r="BB91" s="146"/>
      <c r="BC91" s="508"/>
      <c r="BD91" s="176"/>
      <c r="BE91" s="3"/>
      <c r="BF91" s="3"/>
      <c r="BG91" s="3"/>
      <c r="BH91" s="3"/>
      <c r="BI91" s="3"/>
    </row>
    <row r="92" spans="1:61" ht="12.75">
      <c r="A92" s="220"/>
      <c r="B92" s="221" t="s">
        <v>210</v>
      </c>
      <c r="C92" s="509">
        <v>74</v>
      </c>
      <c r="D92" s="146">
        <v>74</v>
      </c>
      <c r="E92" s="146">
        <v>74</v>
      </c>
      <c r="F92" s="146">
        <v>74</v>
      </c>
      <c r="G92" s="146">
        <v>80</v>
      </c>
      <c r="H92" s="146">
        <v>80</v>
      </c>
      <c r="I92" s="146">
        <v>80</v>
      </c>
      <c r="J92" s="146"/>
      <c r="K92" s="146">
        <v>90</v>
      </c>
      <c r="L92" s="146">
        <v>94</v>
      </c>
      <c r="M92" s="505">
        <v>110</v>
      </c>
      <c r="N92" s="146"/>
      <c r="O92" s="146">
        <v>88</v>
      </c>
      <c r="P92" s="146">
        <v>88</v>
      </c>
      <c r="Q92" s="146">
        <v>94</v>
      </c>
      <c r="R92" s="146">
        <v>120</v>
      </c>
      <c r="S92" s="505"/>
      <c r="T92" s="146">
        <v>120</v>
      </c>
      <c r="U92" s="146"/>
      <c r="V92" s="146">
        <v>120</v>
      </c>
      <c r="W92" s="146"/>
      <c r="X92" s="146">
        <v>120</v>
      </c>
      <c r="Y92" s="146"/>
      <c r="Z92" s="146">
        <v>120</v>
      </c>
      <c r="AA92" s="146">
        <v>120</v>
      </c>
      <c r="AB92" s="146">
        <v>112</v>
      </c>
      <c r="AC92" s="146">
        <v>60</v>
      </c>
      <c r="AD92" s="146">
        <v>60</v>
      </c>
      <c r="AE92" s="146"/>
      <c r="AF92" s="146"/>
      <c r="AG92" s="146"/>
      <c r="AH92" s="146"/>
      <c r="AI92" s="146"/>
      <c r="AJ92" s="146"/>
      <c r="AK92" s="146"/>
      <c r="AL92" s="146"/>
      <c r="AM92" s="146"/>
      <c r="AN92" s="146"/>
      <c r="AO92" s="146"/>
      <c r="AP92" s="146"/>
      <c r="AQ92" s="146"/>
      <c r="AR92" s="146"/>
      <c r="AS92" s="146"/>
      <c r="AT92" s="146"/>
      <c r="AU92" s="146"/>
      <c r="AV92" s="146"/>
      <c r="AW92" s="146"/>
      <c r="AX92" s="146"/>
      <c r="AY92" s="146"/>
      <c r="AZ92" s="146"/>
      <c r="BA92" s="146"/>
      <c r="BB92" s="146"/>
      <c r="BC92" s="510"/>
      <c r="BD92" s="176"/>
      <c r="BE92" s="3"/>
      <c r="BF92" s="3"/>
      <c r="BG92" s="3"/>
      <c r="BH92" s="3"/>
      <c r="BI92" s="3"/>
    </row>
    <row r="93" spans="1:61" ht="12.75">
      <c r="A93" s="220" t="s">
        <v>361</v>
      </c>
      <c r="B93" s="221" t="s">
        <v>182</v>
      </c>
      <c r="C93" s="146">
        <v>3</v>
      </c>
      <c r="D93" s="146">
        <v>3</v>
      </c>
      <c r="E93" s="146">
        <v>3</v>
      </c>
      <c r="F93" s="146">
        <v>3</v>
      </c>
      <c r="G93" s="146">
        <v>3</v>
      </c>
      <c r="H93" s="146">
        <v>3</v>
      </c>
      <c r="I93" s="146">
        <v>3</v>
      </c>
      <c r="J93" s="146"/>
      <c r="K93" s="146">
        <v>3</v>
      </c>
      <c r="L93" s="146">
        <v>3</v>
      </c>
      <c r="M93" s="505">
        <v>3</v>
      </c>
      <c r="N93" s="146"/>
      <c r="O93" s="146">
        <v>4</v>
      </c>
      <c r="P93" s="146">
        <v>3</v>
      </c>
      <c r="Q93" s="146">
        <v>3</v>
      </c>
      <c r="R93" s="146">
        <v>4</v>
      </c>
      <c r="S93" s="505"/>
      <c r="T93" s="146">
        <v>4</v>
      </c>
      <c r="U93" s="146"/>
      <c r="V93" s="146">
        <v>4</v>
      </c>
      <c r="W93" s="146"/>
      <c r="X93" s="146">
        <v>4</v>
      </c>
      <c r="Y93" s="146"/>
      <c r="Z93" s="146">
        <v>4</v>
      </c>
      <c r="AA93" s="146">
        <v>4</v>
      </c>
      <c r="AB93" s="146">
        <v>4</v>
      </c>
      <c r="AC93" s="146">
        <v>4</v>
      </c>
      <c r="AD93" s="146">
        <v>1</v>
      </c>
      <c r="AE93" s="146"/>
      <c r="AF93" s="146"/>
      <c r="AG93" s="146"/>
      <c r="AH93" s="146"/>
      <c r="AI93" s="146"/>
      <c r="AJ93" s="146"/>
      <c r="AK93" s="146"/>
      <c r="AL93" s="146"/>
      <c r="AM93" s="146"/>
      <c r="AN93" s="146"/>
      <c r="AO93" s="146"/>
      <c r="AP93" s="146"/>
      <c r="AQ93" s="146"/>
      <c r="AR93" s="146"/>
      <c r="AS93" s="146"/>
      <c r="AT93" s="146"/>
      <c r="AU93" s="146"/>
      <c r="AV93" s="146"/>
      <c r="AW93" s="146"/>
      <c r="AX93" s="146"/>
      <c r="AY93" s="146"/>
      <c r="AZ93" s="146"/>
      <c r="BA93" s="146"/>
      <c r="BB93" s="146"/>
      <c r="BC93" s="508"/>
      <c r="BD93" s="176"/>
      <c r="BE93" s="3"/>
      <c r="BF93" s="3"/>
      <c r="BG93" s="3"/>
      <c r="BH93" s="3"/>
      <c r="BI93" s="3"/>
    </row>
    <row r="94" spans="1:61" ht="12.75">
      <c r="A94" s="220"/>
      <c r="B94" s="221" t="s">
        <v>29</v>
      </c>
      <c r="C94" s="146">
        <v>1</v>
      </c>
      <c r="D94" s="146">
        <v>1</v>
      </c>
      <c r="E94" s="146">
        <v>1</v>
      </c>
      <c r="F94" s="146">
        <v>1</v>
      </c>
      <c r="G94" s="146">
        <v>1</v>
      </c>
      <c r="H94" s="146">
        <v>1</v>
      </c>
      <c r="I94" s="146">
        <v>1</v>
      </c>
      <c r="J94" s="146"/>
      <c r="K94" s="146">
        <v>1</v>
      </c>
      <c r="L94" s="146">
        <v>1</v>
      </c>
      <c r="M94" s="505">
        <v>1</v>
      </c>
      <c r="N94" s="146"/>
      <c r="O94" s="146">
        <v>1</v>
      </c>
      <c r="P94" s="146">
        <v>1</v>
      </c>
      <c r="Q94" s="146">
        <v>1</v>
      </c>
      <c r="R94" s="146">
        <v>1</v>
      </c>
      <c r="S94" s="505"/>
      <c r="T94" s="146">
        <v>1</v>
      </c>
      <c r="U94" s="146"/>
      <c r="V94" s="146">
        <v>1</v>
      </c>
      <c r="W94" s="146"/>
      <c r="X94" s="146">
        <v>1</v>
      </c>
      <c r="Y94" s="146"/>
      <c r="Z94" s="146">
        <v>1</v>
      </c>
      <c r="AA94" s="146">
        <v>1</v>
      </c>
      <c r="AB94" s="146">
        <v>1</v>
      </c>
      <c r="AC94" s="146">
        <v>1</v>
      </c>
      <c r="AD94" s="146">
        <v>1</v>
      </c>
      <c r="AE94" s="146"/>
      <c r="AF94" s="146"/>
      <c r="AG94" s="146"/>
      <c r="AH94" s="146"/>
      <c r="AI94" s="146"/>
      <c r="AJ94" s="146"/>
      <c r="AK94" s="146"/>
      <c r="AL94" s="146"/>
      <c r="AM94" s="146"/>
      <c r="AN94" s="146"/>
      <c r="AO94" s="146"/>
      <c r="AP94" s="146"/>
      <c r="AQ94" s="146"/>
      <c r="AR94" s="146"/>
      <c r="AS94" s="146"/>
      <c r="AT94" s="146"/>
      <c r="AU94" s="146"/>
      <c r="AV94" s="146"/>
      <c r="AW94" s="146"/>
      <c r="AX94" s="146"/>
      <c r="AY94" s="146"/>
      <c r="AZ94" s="146"/>
      <c r="BA94" s="146"/>
      <c r="BB94" s="146"/>
      <c r="BC94" s="508"/>
      <c r="BD94" s="176"/>
      <c r="BE94" s="3"/>
      <c r="BF94" s="3"/>
      <c r="BG94" s="3"/>
      <c r="BH94" s="3"/>
      <c r="BI94" s="3"/>
    </row>
    <row r="95" spans="1:61" ht="12.75">
      <c r="A95" s="220"/>
      <c r="B95" s="221" t="s">
        <v>183</v>
      </c>
      <c r="C95" s="146">
        <v>12</v>
      </c>
      <c r="D95" s="146">
        <v>12</v>
      </c>
      <c r="E95" s="146">
        <v>12</v>
      </c>
      <c r="F95" s="146">
        <v>12</v>
      </c>
      <c r="G95" s="146">
        <v>12</v>
      </c>
      <c r="H95" s="146">
        <v>12</v>
      </c>
      <c r="I95" s="146">
        <v>12</v>
      </c>
      <c r="J95" s="146"/>
      <c r="K95" s="146">
        <v>15</v>
      </c>
      <c r="L95" s="146">
        <v>15</v>
      </c>
      <c r="M95" s="505">
        <v>15</v>
      </c>
      <c r="N95" s="146"/>
      <c r="O95" s="729">
        <v>42125</v>
      </c>
      <c r="P95" s="146">
        <v>15</v>
      </c>
      <c r="Q95" s="146">
        <v>15</v>
      </c>
      <c r="R95" s="146">
        <v>5</v>
      </c>
      <c r="S95" s="505"/>
      <c r="T95" s="146">
        <v>5</v>
      </c>
      <c r="U95" s="146"/>
      <c r="V95" s="146">
        <v>5</v>
      </c>
      <c r="W95" s="146"/>
      <c r="X95" s="146">
        <v>5</v>
      </c>
      <c r="Y95" s="146"/>
      <c r="Z95" s="146">
        <v>5</v>
      </c>
      <c r="AA95" s="146">
        <v>5</v>
      </c>
      <c r="AB95" s="146">
        <v>5</v>
      </c>
      <c r="AC95" s="146">
        <v>25</v>
      </c>
      <c r="AD95" s="146">
        <v>100</v>
      </c>
      <c r="AE95" s="146"/>
      <c r="AF95" s="146"/>
      <c r="AG95" s="146"/>
      <c r="AH95" s="146"/>
      <c r="AI95" s="146"/>
      <c r="AJ95" s="146"/>
      <c r="AK95" s="146"/>
      <c r="AL95" s="146"/>
      <c r="AM95" s="146"/>
      <c r="AN95" s="146"/>
      <c r="AO95" s="146"/>
      <c r="AP95" s="146"/>
      <c r="AQ95" s="146"/>
      <c r="AR95" s="146"/>
      <c r="AS95" s="146"/>
      <c r="AT95" s="146"/>
      <c r="AU95" s="146"/>
      <c r="AV95" s="146"/>
      <c r="AW95" s="146"/>
      <c r="AX95" s="146"/>
      <c r="AY95" s="146"/>
      <c r="AZ95" s="146"/>
      <c r="BA95" s="146"/>
      <c r="BB95" s="146"/>
      <c r="BC95" s="508"/>
      <c r="BD95" s="176"/>
      <c r="BE95" s="3"/>
      <c r="BF95" s="3"/>
      <c r="BG95" s="3"/>
      <c r="BH95" s="3"/>
      <c r="BI95" s="3"/>
    </row>
    <row r="96" spans="1:61" ht="12.75">
      <c r="A96" s="220"/>
      <c r="B96" s="221" t="s">
        <v>210</v>
      </c>
      <c r="C96" s="509">
        <v>15</v>
      </c>
      <c r="D96" s="146">
        <v>15</v>
      </c>
      <c r="E96" s="146">
        <v>15</v>
      </c>
      <c r="F96" s="146">
        <v>15</v>
      </c>
      <c r="G96" s="146">
        <v>15</v>
      </c>
      <c r="H96" s="146">
        <v>10</v>
      </c>
      <c r="I96" s="146">
        <v>15</v>
      </c>
      <c r="J96" s="146"/>
      <c r="K96" s="146">
        <v>10</v>
      </c>
      <c r="L96" s="146">
        <v>10</v>
      </c>
      <c r="M96" s="505">
        <v>10</v>
      </c>
      <c r="N96" s="146"/>
      <c r="O96" s="729">
        <v>45931</v>
      </c>
      <c r="P96" s="146">
        <v>10</v>
      </c>
      <c r="Q96" s="146">
        <v>12</v>
      </c>
      <c r="R96" s="146">
        <v>25</v>
      </c>
      <c r="S96" s="505"/>
      <c r="T96" s="146">
        <v>20</v>
      </c>
      <c r="U96" s="146"/>
      <c r="V96" s="146">
        <v>25</v>
      </c>
      <c r="W96" s="146"/>
      <c r="X96" s="146">
        <v>25</v>
      </c>
      <c r="Y96" s="146"/>
      <c r="Z96" s="146">
        <v>25</v>
      </c>
      <c r="AA96" s="146">
        <v>20</v>
      </c>
      <c r="AB96" s="146">
        <v>20</v>
      </c>
      <c r="AC96" s="146">
        <v>10</v>
      </c>
      <c r="AD96" s="146">
        <v>5</v>
      </c>
      <c r="AE96" s="146"/>
      <c r="AF96" s="146"/>
      <c r="AG96" s="146"/>
      <c r="AH96" s="146"/>
      <c r="AI96" s="146"/>
      <c r="AJ96" s="146"/>
      <c r="AK96" s="146"/>
      <c r="AL96" s="146"/>
      <c r="AM96" s="146"/>
      <c r="AN96" s="146"/>
      <c r="AO96" s="146"/>
      <c r="AP96" s="146"/>
      <c r="AQ96" s="146"/>
      <c r="AR96" s="146"/>
      <c r="AS96" s="146"/>
      <c r="AT96" s="146"/>
      <c r="AU96" s="146"/>
      <c r="AV96" s="146"/>
      <c r="AW96" s="146"/>
      <c r="AX96" s="146"/>
      <c r="AY96" s="146"/>
      <c r="AZ96" s="146"/>
      <c r="BA96" s="146"/>
      <c r="BB96" s="146"/>
      <c r="BC96" s="510"/>
      <c r="BD96" s="176"/>
      <c r="BE96" s="3"/>
      <c r="BF96" s="3"/>
      <c r="BG96" s="3"/>
      <c r="BH96" s="3"/>
      <c r="BI96" s="3"/>
    </row>
    <row r="97" spans="1:61" ht="12.75">
      <c r="A97" s="220" t="s">
        <v>362</v>
      </c>
      <c r="B97" s="221" t="s">
        <v>182</v>
      </c>
      <c r="C97" s="146">
        <v>3</v>
      </c>
      <c r="D97" s="146">
        <v>3</v>
      </c>
      <c r="E97" s="146">
        <v>3</v>
      </c>
      <c r="F97" s="146">
        <v>3</v>
      </c>
      <c r="G97" s="146">
        <v>3</v>
      </c>
      <c r="H97" s="146">
        <v>3</v>
      </c>
      <c r="I97" s="146">
        <v>3</v>
      </c>
      <c r="J97" s="146"/>
      <c r="K97" s="146">
        <v>3</v>
      </c>
      <c r="L97" s="146">
        <v>3</v>
      </c>
      <c r="M97" s="505">
        <v>3</v>
      </c>
      <c r="N97" s="146"/>
      <c r="O97" s="146">
        <v>4</v>
      </c>
      <c r="P97" s="146">
        <v>3</v>
      </c>
      <c r="Q97" s="146">
        <v>3</v>
      </c>
      <c r="R97" s="146">
        <v>4</v>
      </c>
      <c r="S97" s="505"/>
      <c r="T97" s="146">
        <v>4</v>
      </c>
      <c r="U97" s="146"/>
      <c r="V97" s="146">
        <v>7</v>
      </c>
      <c r="W97" s="146"/>
      <c r="X97" s="146">
        <v>4</v>
      </c>
      <c r="Y97" s="146"/>
      <c r="Z97" s="146">
        <v>4</v>
      </c>
      <c r="AA97" s="146">
        <v>4</v>
      </c>
      <c r="AB97" s="146">
        <v>4</v>
      </c>
      <c r="AC97" s="146">
        <v>4</v>
      </c>
      <c r="AD97" s="146">
        <v>4</v>
      </c>
      <c r="AE97" s="146"/>
      <c r="AF97" s="146"/>
      <c r="AG97" s="146"/>
      <c r="AH97" s="146"/>
      <c r="AI97" s="146"/>
      <c r="AJ97" s="146"/>
      <c r="AK97" s="146"/>
      <c r="AL97" s="146"/>
      <c r="AM97" s="146"/>
      <c r="AN97" s="146"/>
      <c r="AO97" s="146"/>
      <c r="AP97" s="146"/>
      <c r="AQ97" s="146"/>
      <c r="AR97" s="146"/>
      <c r="AS97" s="146"/>
      <c r="AT97" s="146"/>
      <c r="AU97" s="146"/>
      <c r="AV97" s="146"/>
      <c r="AW97" s="146"/>
      <c r="AX97" s="146"/>
      <c r="AY97" s="146"/>
      <c r="AZ97" s="146"/>
      <c r="BA97" s="146"/>
      <c r="BB97" s="146"/>
      <c r="BC97" s="508"/>
      <c r="BD97" s="176"/>
      <c r="BE97" s="3"/>
      <c r="BF97" s="3"/>
      <c r="BG97" s="3"/>
      <c r="BH97" s="3"/>
      <c r="BI97" s="3"/>
    </row>
    <row r="98" spans="1:61" ht="12.75">
      <c r="A98" s="220"/>
      <c r="B98" s="221" t="s">
        <v>29</v>
      </c>
      <c r="C98" s="146">
        <v>1</v>
      </c>
      <c r="D98" s="146">
        <v>1</v>
      </c>
      <c r="E98" s="146">
        <v>1</v>
      </c>
      <c r="F98" s="146">
        <v>1</v>
      </c>
      <c r="G98" s="146">
        <v>1</v>
      </c>
      <c r="H98" s="146">
        <v>1</v>
      </c>
      <c r="I98" s="146">
        <v>1</v>
      </c>
      <c r="J98" s="146"/>
      <c r="K98" s="146">
        <v>1</v>
      </c>
      <c r="L98" s="146">
        <v>1</v>
      </c>
      <c r="M98" s="505">
        <v>1</v>
      </c>
      <c r="N98" s="146"/>
      <c r="O98" s="146">
        <v>1</v>
      </c>
      <c r="P98" s="146">
        <v>1</v>
      </c>
      <c r="Q98" s="146">
        <v>1</v>
      </c>
      <c r="R98" s="146">
        <v>1</v>
      </c>
      <c r="S98" s="505"/>
      <c r="T98" s="146">
        <v>1</v>
      </c>
      <c r="U98" s="146"/>
      <c r="V98" s="146">
        <v>1</v>
      </c>
      <c r="W98" s="146"/>
      <c r="X98" s="146">
        <v>1</v>
      </c>
      <c r="Y98" s="146"/>
      <c r="Z98" s="146">
        <v>1</v>
      </c>
      <c r="AA98" s="146">
        <v>1</v>
      </c>
      <c r="AB98" s="146">
        <v>1</v>
      </c>
      <c r="AC98" s="146">
        <v>1</v>
      </c>
      <c r="AD98" s="146">
        <v>1</v>
      </c>
      <c r="AE98" s="146"/>
      <c r="AF98" s="146"/>
      <c r="AG98" s="146"/>
      <c r="AH98" s="146"/>
      <c r="AI98" s="146"/>
      <c r="AJ98" s="146"/>
      <c r="AK98" s="146"/>
      <c r="AL98" s="146"/>
      <c r="AM98" s="146"/>
      <c r="AN98" s="146"/>
      <c r="AO98" s="146"/>
      <c r="AP98" s="146"/>
      <c r="AQ98" s="146"/>
      <c r="AR98" s="146"/>
      <c r="AS98" s="146"/>
      <c r="AT98" s="146"/>
      <c r="AU98" s="146"/>
      <c r="AV98" s="146"/>
      <c r="AW98" s="146"/>
      <c r="AX98" s="146"/>
      <c r="AY98" s="146"/>
      <c r="AZ98" s="146"/>
      <c r="BA98" s="146"/>
      <c r="BB98" s="146"/>
      <c r="BC98" s="508"/>
      <c r="BD98" s="176"/>
      <c r="BE98" s="3"/>
      <c r="BF98" s="3"/>
      <c r="BG98" s="3"/>
      <c r="BH98" s="3"/>
      <c r="BI98" s="3"/>
    </row>
    <row r="99" spans="1:61" ht="12.75">
      <c r="A99" s="220"/>
      <c r="B99" s="221" t="s">
        <v>183</v>
      </c>
      <c r="C99" s="146">
        <v>12</v>
      </c>
      <c r="D99" s="146">
        <v>12</v>
      </c>
      <c r="E99" s="146">
        <v>12</v>
      </c>
      <c r="F99" s="146">
        <v>12</v>
      </c>
      <c r="G99" s="146">
        <v>15</v>
      </c>
      <c r="H99" s="146">
        <v>15</v>
      </c>
      <c r="I99" s="146">
        <v>15</v>
      </c>
      <c r="J99" s="146"/>
      <c r="K99" s="146">
        <v>15</v>
      </c>
      <c r="L99" s="146">
        <v>15</v>
      </c>
      <c r="M99" s="505">
        <v>15</v>
      </c>
      <c r="N99" s="146"/>
      <c r="O99" s="729">
        <v>42278</v>
      </c>
      <c r="P99" s="146">
        <v>10</v>
      </c>
      <c r="Q99" s="146">
        <v>15</v>
      </c>
      <c r="R99" s="146">
        <v>5</v>
      </c>
      <c r="S99" s="505"/>
      <c r="T99" s="146">
        <v>5</v>
      </c>
      <c r="U99" s="146"/>
      <c r="V99" s="146">
        <v>5</v>
      </c>
      <c r="W99" s="146"/>
      <c r="X99" s="146">
        <v>5</v>
      </c>
      <c r="Y99" s="146"/>
      <c r="Z99" s="146">
        <v>5</v>
      </c>
      <c r="AA99" s="146">
        <v>5</v>
      </c>
      <c r="AB99" s="146">
        <v>5</v>
      </c>
      <c r="AC99" s="146">
        <v>25</v>
      </c>
      <c r="AD99" s="146">
        <v>25</v>
      </c>
      <c r="AE99" s="146"/>
      <c r="AF99" s="146"/>
      <c r="AG99" s="146"/>
      <c r="AH99" s="146"/>
      <c r="AI99" s="146"/>
      <c r="AJ99" s="146"/>
      <c r="AK99" s="146"/>
      <c r="AL99" s="146"/>
      <c r="AM99" s="146"/>
      <c r="AN99" s="146"/>
      <c r="AO99" s="146"/>
      <c r="AP99" s="146"/>
      <c r="AQ99" s="146"/>
      <c r="AR99" s="146"/>
      <c r="AS99" s="146"/>
      <c r="AT99" s="146"/>
      <c r="AU99" s="146"/>
      <c r="AV99" s="146"/>
      <c r="AW99" s="146"/>
      <c r="AX99" s="146"/>
      <c r="AY99" s="146"/>
      <c r="AZ99" s="146"/>
      <c r="BA99" s="146"/>
      <c r="BB99" s="146"/>
      <c r="BC99" s="508"/>
      <c r="BD99" s="176"/>
      <c r="BE99" s="3"/>
      <c r="BF99" s="3"/>
      <c r="BG99" s="3"/>
      <c r="BH99" s="3"/>
      <c r="BI99" s="3"/>
    </row>
    <row r="100" spans="1:61" ht="12.75">
      <c r="A100" s="220"/>
      <c r="B100" s="221" t="s">
        <v>210</v>
      </c>
      <c r="C100" s="509">
        <v>20</v>
      </c>
      <c r="D100" s="146">
        <v>20</v>
      </c>
      <c r="E100" s="146">
        <v>20</v>
      </c>
      <c r="F100" s="146">
        <v>20</v>
      </c>
      <c r="G100" s="146">
        <v>20</v>
      </c>
      <c r="H100" s="146">
        <v>20</v>
      </c>
      <c r="I100" s="146">
        <v>20</v>
      </c>
      <c r="J100" s="146"/>
      <c r="K100" s="146">
        <v>20</v>
      </c>
      <c r="L100" s="146">
        <v>20</v>
      </c>
      <c r="M100" s="505">
        <v>20</v>
      </c>
      <c r="N100" s="146"/>
      <c r="O100" s="146" t="s">
        <v>528</v>
      </c>
      <c r="P100" s="146">
        <v>20</v>
      </c>
      <c r="Q100" s="146">
        <v>20</v>
      </c>
      <c r="R100" s="146">
        <v>40</v>
      </c>
      <c r="S100" s="505"/>
      <c r="T100" s="146">
        <v>40</v>
      </c>
      <c r="U100" s="146"/>
      <c r="V100" s="146">
        <v>40</v>
      </c>
      <c r="W100" s="146"/>
      <c r="X100" s="146">
        <v>40</v>
      </c>
      <c r="Y100" s="146"/>
      <c r="Z100" s="146">
        <v>45</v>
      </c>
      <c r="AA100" s="146">
        <v>40</v>
      </c>
      <c r="AB100" s="146">
        <v>40</v>
      </c>
      <c r="AC100" s="146">
        <v>15</v>
      </c>
      <c r="AD100" s="146">
        <v>15</v>
      </c>
      <c r="AE100" s="146"/>
      <c r="AF100" s="146"/>
      <c r="AG100" s="146"/>
      <c r="AH100" s="146"/>
      <c r="AI100" s="146"/>
      <c r="AJ100" s="146"/>
      <c r="AK100" s="146"/>
      <c r="AL100" s="146"/>
      <c r="AM100" s="146"/>
      <c r="AN100" s="146"/>
      <c r="AO100" s="146"/>
      <c r="AP100" s="146"/>
      <c r="AQ100" s="146"/>
      <c r="AR100" s="146"/>
      <c r="AS100" s="146"/>
      <c r="AT100" s="146"/>
      <c r="AU100" s="146"/>
      <c r="AV100" s="146"/>
      <c r="AW100" s="146"/>
      <c r="AX100" s="146"/>
      <c r="AY100" s="146"/>
      <c r="AZ100" s="146"/>
      <c r="BA100" s="146"/>
      <c r="BB100" s="146"/>
      <c r="BC100" s="510"/>
      <c r="BD100" s="176"/>
      <c r="BE100" s="3"/>
      <c r="BF100" s="3"/>
      <c r="BG100" s="3"/>
      <c r="BH100" s="3"/>
      <c r="BI100" s="3"/>
    </row>
    <row r="101" spans="1:61" ht="12.75">
      <c r="A101" s="220" t="s">
        <v>539</v>
      </c>
      <c r="B101" s="221" t="s">
        <v>182</v>
      </c>
      <c r="C101" s="146"/>
      <c r="D101" s="146"/>
      <c r="E101" s="502"/>
      <c r="F101" s="146"/>
      <c r="G101" s="505"/>
      <c r="H101" s="146"/>
      <c r="I101" s="146"/>
      <c r="J101" s="146"/>
      <c r="K101" s="146"/>
      <c r="L101" s="146"/>
      <c r="M101" s="505"/>
      <c r="N101" s="146"/>
      <c r="O101" s="146"/>
      <c r="P101" s="146"/>
      <c r="Q101" s="146"/>
      <c r="R101" s="146"/>
      <c r="S101" s="505"/>
      <c r="T101" s="146">
        <v>4</v>
      </c>
      <c r="U101" s="146"/>
      <c r="V101" s="146">
        <v>4</v>
      </c>
      <c r="W101" s="146"/>
      <c r="X101" s="146">
        <v>5</v>
      </c>
      <c r="Y101" s="146"/>
      <c r="Z101" s="146"/>
      <c r="AA101" s="146">
        <v>3</v>
      </c>
      <c r="AB101" s="146">
        <v>4</v>
      </c>
      <c r="AC101" s="146">
        <v>4</v>
      </c>
      <c r="AD101" s="146">
        <v>4</v>
      </c>
      <c r="AE101" s="146"/>
      <c r="AF101" s="146"/>
      <c r="AG101" s="146"/>
      <c r="AH101" s="146"/>
      <c r="AI101" s="146"/>
      <c r="AJ101" s="146"/>
      <c r="AK101" s="146"/>
      <c r="AL101" s="146"/>
      <c r="AM101" s="146"/>
      <c r="AN101" s="146"/>
      <c r="AO101" s="146"/>
      <c r="AP101" s="146"/>
      <c r="AQ101" s="146"/>
      <c r="AR101" s="146"/>
      <c r="AS101" s="146"/>
      <c r="AT101" s="146"/>
      <c r="AU101" s="146"/>
      <c r="AV101" s="146"/>
      <c r="AW101" s="146"/>
      <c r="AX101" s="146"/>
      <c r="AY101" s="146"/>
      <c r="AZ101" s="146"/>
      <c r="BA101" s="146"/>
      <c r="BB101" s="146"/>
      <c r="BC101" s="508"/>
      <c r="BD101" s="176"/>
      <c r="BE101" s="3"/>
      <c r="BF101" s="3"/>
      <c r="BG101" s="3"/>
      <c r="BH101" s="3"/>
      <c r="BI101" s="3"/>
    </row>
    <row r="102" spans="1:61" ht="12.75">
      <c r="A102" s="220"/>
      <c r="B102" s="221" t="s">
        <v>29</v>
      </c>
      <c r="C102" s="146"/>
      <c r="D102" s="146"/>
      <c r="E102" s="502"/>
      <c r="F102" s="146"/>
      <c r="G102" s="505"/>
      <c r="H102" s="146"/>
      <c r="I102" s="146"/>
      <c r="J102" s="146"/>
      <c r="K102" s="146"/>
      <c r="L102" s="146"/>
      <c r="M102" s="505"/>
      <c r="N102" s="146"/>
      <c r="O102" s="146"/>
      <c r="P102" s="146"/>
      <c r="Q102" s="146"/>
      <c r="R102" s="146"/>
      <c r="S102" s="505"/>
      <c r="T102" s="146">
        <v>1</v>
      </c>
      <c r="U102" s="146"/>
      <c r="V102" s="146">
        <v>1</v>
      </c>
      <c r="W102" s="146"/>
      <c r="X102" s="146">
        <v>1</v>
      </c>
      <c r="Y102" s="146"/>
      <c r="Z102" s="146"/>
      <c r="AA102" s="146">
        <v>1</v>
      </c>
      <c r="AB102" s="146">
        <v>1</v>
      </c>
      <c r="AC102" s="146">
        <v>1</v>
      </c>
      <c r="AD102" s="146">
        <v>1</v>
      </c>
      <c r="AE102" s="146"/>
      <c r="AF102" s="146"/>
      <c r="AG102" s="146"/>
      <c r="AH102" s="146"/>
      <c r="AI102" s="146"/>
      <c r="AJ102" s="146"/>
      <c r="AK102" s="146"/>
      <c r="AL102" s="146"/>
      <c r="AM102" s="146"/>
      <c r="AN102" s="146"/>
      <c r="AO102" s="146"/>
      <c r="AP102" s="146"/>
      <c r="AQ102" s="146"/>
      <c r="AR102" s="146"/>
      <c r="AS102" s="146"/>
      <c r="AT102" s="146"/>
      <c r="AU102" s="146"/>
      <c r="AV102" s="146"/>
      <c r="AW102" s="146"/>
      <c r="AX102" s="146"/>
      <c r="AY102" s="146"/>
      <c r="AZ102" s="146"/>
      <c r="BA102" s="146"/>
      <c r="BB102" s="146"/>
      <c r="BC102" s="508"/>
      <c r="BD102" s="176"/>
      <c r="BE102" s="3"/>
      <c r="BF102" s="3"/>
      <c r="BG102" s="3"/>
      <c r="BH102" s="3"/>
      <c r="BI102" s="3"/>
    </row>
    <row r="103" spans="1:61" ht="12.75">
      <c r="A103" s="220"/>
      <c r="B103" s="221" t="s">
        <v>366</v>
      </c>
      <c r="C103" s="146"/>
      <c r="D103" s="146"/>
      <c r="E103" s="502"/>
      <c r="F103" s="146"/>
      <c r="G103" s="505"/>
      <c r="H103" s="146"/>
      <c r="I103" s="146"/>
      <c r="J103" s="146"/>
      <c r="K103" s="146"/>
      <c r="L103" s="146"/>
      <c r="M103" s="505"/>
      <c r="N103" s="146"/>
      <c r="O103" s="146"/>
      <c r="P103" s="146"/>
      <c r="Q103" s="146"/>
      <c r="R103" s="146"/>
      <c r="S103" s="505"/>
      <c r="T103" s="146">
        <v>5</v>
      </c>
      <c r="U103" s="146"/>
      <c r="V103" s="146">
        <v>3</v>
      </c>
      <c r="W103" s="146"/>
      <c r="X103" s="146">
        <v>5</v>
      </c>
      <c r="Y103" s="146"/>
      <c r="Z103" s="146"/>
      <c r="AA103" s="146">
        <v>5</v>
      </c>
      <c r="AB103" s="146">
        <v>5</v>
      </c>
      <c r="AC103" s="146">
        <v>10</v>
      </c>
      <c r="AD103" s="146">
        <v>10</v>
      </c>
      <c r="AE103" s="146"/>
      <c r="AF103" s="146"/>
      <c r="AG103" s="146"/>
      <c r="AH103" s="146"/>
      <c r="AI103" s="146"/>
      <c r="AJ103" s="146"/>
      <c r="AK103" s="146"/>
      <c r="AL103" s="146"/>
      <c r="AM103" s="146"/>
      <c r="AN103" s="146"/>
      <c r="AO103" s="146"/>
      <c r="AP103" s="146"/>
      <c r="AQ103" s="146"/>
      <c r="AR103" s="146"/>
      <c r="AS103" s="146"/>
      <c r="AT103" s="146"/>
      <c r="AU103" s="146"/>
      <c r="AV103" s="146"/>
      <c r="AW103" s="146"/>
      <c r="AX103" s="146"/>
      <c r="AY103" s="146"/>
      <c r="AZ103" s="146"/>
      <c r="BA103" s="146"/>
      <c r="BB103" s="146"/>
      <c r="BC103" s="508"/>
      <c r="BD103" s="176"/>
      <c r="BE103" s="3"/>
      <c r="BF103" s="3"/>
      <c r="BG103" s="3"/>
      <c r="BH103" s="3"/>
      <c r="BI103" s="3"/>
    </row>
    <row r="104" spans="1:61" ht="12.75">
      <c r="A104" s="220"/>
      <c r="B104" s="221" t="s">
        <v>107</v>
      </c>
      <c r="C104" s="509"/>
      <c r="D104" s="146"/>
      <c r="E104" s="502"/>
      <c r="F104" s="146"/>
      <c r="G104" s="505"/>
      <c r="H104" s="146"/>
      <c r="I104" s="146"/>
      <c r="J104" s="146"/>
      <c r="K104" s="146"/>
      <c r="L104" s="146"/>
      <c r="M104" s="505"/>
      <c r="N104" s="146"/>
      <c r="O104" s="146"/>
      <c r="P104" s="146"/>
      <c r="Q104" s="146"/>
      <c r="R104" s="146"/>
      <c r="S104" s="505"/>
      <c r="T104" s="146">
        <v>35</v>
      </c>
      <c r="U104" s="146"/>
      <c r="V104" s="146">
        <v>45</v>
      </c>
      <c r="W104" s="146"/>
      <c r="X104" s="146">
        <v>45</v>
      </c>
      <c r="Y104" s="146"/>
      <c r="Z104" s="146"/>
      <c r="AA104" s="146">
        <v>45</v>
      </c>
      <c r="AB104" s="146">
        <v>45</v>
      </c>
      <c r="AC104" s="146">
        <v>25</v>
      </c>
      <c r="AD104" s="146">
        <v>25</v>
      </c>
      <c r="AE104" s="146"/>
      <c r="AF104" s="146"/>
      <c r="AG104" s="146"/>
      <c r="AH104" s="146"/>
      <c r="AI104" s="146"/>
      <c r="AJ104" s="146"/>
      <c r="AK104" s="146"/>
      <c r="AL104" s="146"/>
      <c r="AM104" s="146"/>
      <c r="AN104" s="146"/>
      <c r="AO104" s="146"/>
      <c r="AP104" s="146"/>
      <c r="AQ104" s="146"/>
      <c r="AR104" s="146"/>
      <c r="AS104" s="146"/>
      <c r="AT104" s="146"/>
      <c r="AU104" s="146"/>
      <c r="AV104" s="146"/>
      <c r="AW104" s="146"/>
      <c r="AX104" s="146"/>
      <c r="AY104" s="146"/>
      <c r="AZ104" s="146"/>
      <c r="BA104" s="146"/>
      <c r="BB104" s="146"/>
      <c r="BC104" s="510"/>
      <c r="BD104" s="176"/>
      <c r="BE104" s="3"/>
      <c r="BF104" s="3"/>
      <c r="BG104" s="3"/>
      <c r="BH104" s="3"/>
      <c r="BI104" s="3"/>
    </row>
    <row r="105" spans="1:61" ht="12.75">
      <c r="A105" s="220" t="s">
        <v>540</v>
      </c>
      <c r="B105" s="221" t="s">
        <v>182</v>
      </c>
      <c r="C105" s="146"/>
      <c r="D105" s="146"/>
      <c r="E105" s="502"/>
      <c r="F105" s="146"/>
      <c r="G105" s="505"/>
      <c r="H105" s="146"/>
      <c r="I105" s="146"/>
      <c r="J105" s="146"/>
      <c r="K105" s="146"/>
      <c r="L105" s="146"/>
      <c r="M105" s="505"/>
      <c r="N105" s="146"/>
      <c r="O105" s="146"/>
      <c r="P105" s="146"/>
      <c r="Q105" s="146"/>
      <c r="R105" s="146"/>
      <c r="S105" s="505"/>
      <c r="T105" s="146">
        <v>4</v>
      </c>
      <c r="U105" s="146"/>
      <c r="V105" s="146">
        <v>4</v>
      </c>
      <c r="W105" s="146"/>
      <c r="X105" s="146"/>
      <c r="Y105" s="146"/>
      <c r="Z105" s="146"/>
      <c r="AA105" s="146"/>
      <c r="AB105" s="146"/>
      <c r="AC105" s="146"/>
      <c r="AD105" s="146"/>
      <c r="AE105" s="146"/>
      <c r="AF105" s="146"/>
      <c r="AG105" s="146"/>
      <c r="AH105" s="146"/>
      <c r="AI105" s="146"/>
      <c r="AJ105" s="146"/>
      <c r="AK105" s="146"/>
      <c r="AL105" s="146"/>
      <c r="AM105" s="146"/>
      <c r="AN105" s="146"/>
      <c r="AO105" s="146"/>
      <c r="AP105" s="146"/>
      <c r="AQ105" s="146"/>
      <c r="AR105" s="146"/>
      <c r="AS105" s="146"/>
      <c r="AT105" s="146"/>
      <c r="AU105" s="146"/>
      <c r="AV105" s="146"/>
      <c r="AW105" s="146"/>
      <c r="AX105" s="146"/>
      <c r="AY105" s="146"/>
      <c r="AZ105" s="146"/>
      <c r="BA105" s="146"/>
      <c r="BB105" s="146"/>
      <c r="BC105" s="508"/>
      <c r="BD105" s="176"/>
      <c r="BE105" s="3"/>
      <c r="BF105" s="3"/>
      <c r="BG105" s="3"/>
      <c r="BH105" s="3"/>
      <c r="BI105" s="3"/>
    </row>
    <row r="106" spans="1:61" ht="12.75">
      <c r="A106" s="220"/>
      <c r="B106" s="221" t="s">
        <v>29</v>
      </c>
      <c r="C106" s="146"/>
      <c r="D106" s="146"/>
      <c r="E106" s="502"/>
      <c r="F106" s="146"/>
      <c r="G106" s="505"/>
      <c r="H106" s="146"/>
      <c r="I106" s="146"/>
      <c r="J106" s="146"/>
      <c r="K106" s="146"/>
      <c r="L106" s="146"/>
      <c r="M106" s="505"/>
      <c r="N106" s="146"/>
      <c r="O106" s="146"/>
      <c r="P106" s="146"/>
      <c r="Q106" s="146"/>
      <c r="R106" s="146"/>
      <c r="S106" s="505"/>
      <c r="T106" s="146">
        <v>1</v>
      </c>
      <c r="U106" s="146"/>
      <c r="V106" s="146">
        <v>1</v>
      </c>
      <c r="W106" s="146"/>
      <c r="X106" s="146"/>
      <c r="Y106" s="146"/>
      <c r="Z106" s="146"/>
      <c r="AA106" s="146"/>
      <c r="AB106" s="146"/>
      <c r="AC106" s="146"/>
      <c r="AD106" s="146"/>
      <c r="AE106" s="146"/>
      <c r="AF106" s="146"/>
      <c r="AG106" s="146"/>
      <c r="AH106" s="146"/>
      <c r="AI106" s="146"/>
      <c r="AJ106" s="146"/>
      <c r="AK106" s="146"/>
      <c r="AL106" s="146"/>
      <c r="AM106" s="146"/>
      <c r="AN106" s="146"/>
      <c r="AO106" s="146"/>
      <c r="AP106" s="146"/>
      <c r="AQ106" s="146"/>
      <c r="AR106" s="146"/>
      <c r="AS106" s="146"/>
      <c r="AT106" s="146"/>
      <c r="AU106" s="146"/>
      <c r="AV106" s="146"/>
      <c r="AW106" s="146"/>
      <c r="AX106" s="146"/>
      <c r="AY106" s="146"/>
      <c r="AZ106" s="146"/>
      <c r="BA106" s="146"/>
      <c r="BB106" s="146"/>
      <c r="BC106" s="508"/>
      <c r="BD106" s="176"/>
      <c r="BE106" s="3"/>
      <c r="BF106" s="3"/>
      <c r="BG106" s="3"/>
      <c r="BH106" s="3"/>
      <c r="BI106" s="3"/>
    </row>
    <row r="107" spans="1:61" ht="12.75">
      <c r="A107" s="220"/>
      <c r="B107" s="221" t="s">
        <v>366</v>
      </c>
      <c r="C107" s="146"/>
      <c r="D107" s="146"/>
      <c r="E107" s="502"/>
      <c r="F107" s="146"/>
      <c r="G107" s="505"/>
      <c r="H107" s="146"/>
      <c r="I107" s="146"/>
      <c r="J107" s="146"/>
      <c r="K107" s="146"/>
      <c r="L107" s="146"/>
      <c r="M107" s="505"/>
      <c r="N107" s="146"/>
      <c r="O107" s="146"/>
      <c r="P107" s="146"/>
      <c r="Q107" s="146"/>
      <c r="R107" s="146"/>
      <c r="S107" s="505"/>
      <c r="T107" s="146">
        <v>5</v>
      </c>
      <c r="U107" s="146"/>
      <c r="V107" s="146">
        <v>5</v>
      </c>
      <c r="W107" s="146"/>
      <c r="X107" s="146"/>
      <c r="Y107" s="146"/>
      <c r="Z107" s="146"/>
      <c r="AA107" s="146"/>
      <c r="AB107" s="146"/>
      <c r="AC107" s="146"/>
      <c r="AD107" s="146"/>
      <c r="AE107" s="146"/>
      <c r="AF107" s="146"/>
      <c r="AG107" s="146"/>
      <c r="AH107" s="146"/>
      <c r="AI107" s="146"/>
      <c r="AJ107" s="146"/>
      <c r="AK107" s="146"/>
      <c r="AL107" s="146"/>
      <c r="AM107" s="146"/>
      <c r="AN107" s="146"/>
      <c r="AO107" s="146"/>
      <c r="AP107" s="146"/>
      <c r="AQ107" s="146"/>
      <c r="AR107" s="146"/>
      <c r="AS107" s="146"/>
      <c r="AT107" s="146"/>
      <c r="AU107" s="146"/>
      <c r="AV107" s="146"/>
      <c r="AW107" s="146"/>
      <c r="AX107" s="146"/>
      <c r="AY107" s="146"/>
      <c r="AZ107" s="146"/>
      <c r="BA107" s="146"/>
      <c r="BB107" s="146"/>
      <c r="BC107" s="508"/>
      <c r="BD107" s="176"/>
      <c r="BE107" s="3"/>
      <c r="BF107" s="3"/>
      <c r="BG107" s="3"/>
      <c r="BH107" s="3"/>
      <c r="BI107" s="3"/>
    </row>
    <row r="108" spans="1:61" ht="12.75">
      <c r="A108" s="220"/>
      <c r="B108" s="221" t="s">
        <v>107</v>
      </c>
      <c r="C108" s="509"/>
      <c r="D108" s="146"/>
      <c r="E108" s="502"/>
      <c r="F108" s="146"/>
      <c r="G108" s="505"/>
      <c r="H108" s="146"/>
      <c r="I108" s="146"/>
      <c r="J108" s="146"/>
      <c r="K108" s="146"/>
      <c r="L108" s="146"/>
      <c r="M108" s="505"/>
      <c r="N108" s="146"/>
      <c r="O108" s="146"/>
      <c r="P108" s="146"/>
      <c r="Q108" s="146"/>
      <c r="R108" s="146"/>
      <c r="S108" s="505"/>
      <c r="T108" s="146">
        <v>8</v>
      </c>
      <c r="U108" s="146"/>
      <c r="V108" s="146">
        <v>6</v>
      </c>
      <c r="W108" s="146"/>
      <c r="X108" s="146"/>
      <c r="Y108" s="146"/>
      <c r="Z108" s="146"/>
      <c r="AA108" s="146"/>
      <c r="AB108" s="146"/>
      <c r="AC108" s="146"/>
      <c r="AD108" s="146"/>
      <c r="AE108" s="146"/>
      <c r="AF108" s="146"/>
      <c r="AG108" s="146"/>
      <c r="AH108" s="146"/>
      <c r="AI108" s="146"/>
      <c r="AJ108" s="146"/>
      <c r="AK108" s="146"/>
      <c r="AL108" s="146"/>
      <c r="AM108" s="146"/>
      <c r="AN108" s="146"/>
      <c r="AO108" s="146"/>
      <c r="AP108" s="146"/>
      <c r="AQ108" s="146"/>
      <c r="AR108" s="146"/>
      <c r="AS108" s="146"/>
      <c r="AT108" s="146"/>
      <c r="AU108" s="146"/>
      <c r="AV108" s="146"/>
      <c r="AW108" s="146"/>
      <c r="AX108" s="146"/>
      <c r="AY108" s="146"/>
      <c r="AZ108" s="146"/>
      <c r="BA108" s="146"/>
      <c r="BB108" s="146"/>
      <c r="BC108" s="510"/>
      <c r="BD108" s="176"/>
      <c r="BE108" s="3"/>
      <c r="BF108" s="3"/>
      <c r="BG108" s="3"/>
      <c r="BH108" s="3"/>
      <c r="BI108" s="3"/>
    </row>
    <row r="109" spans="3:26" ht="12.75">
      <c r="C109" t="s">
        <v>494</v>
      </c>
      <c r="D109" t="s">
        <v>494</v>
      </c>
      <c r="G109" t="s">
        <v>494</v>
      </c>
      <c r="H109" t="s">
        <v>494</v>
      </c>
      <c r="I109" t="s">
        <v>494</v>
      </c>
      <c r="K109" t="s">
        <v>494</v>
      </c>
      <c r="L109" t="s">
        <v>494</v>
      </c>
      <c r="M109" t="s">
        <v>494</v>
      </c>
      <c r="P109" t="s">
        <v>486</v>
      </c>
      <c r="Q109" t="s">
        <v>486</v>
      </c>
      <c r="R109" t="s">
        <v>518</v>
      </c>
      <c r="S109" t="s">
        <v>486</v>
      </c>
      <c r="U109" t="s">
        <v>543</v>
      </c>
      <c r="W109" t="s">
        <v>544</v>
      </c>
      <c r="X109" t="s">
        <v>549</v>
      </c>
      <c r="Z109" t="s">
        <v>550</v>
      </c>
    </row>
    <row r="110" spans="3:17" ht="12.75">
      <c r="C110" t="s">
        <v>495</v>
      </c>
      <c r="D110" t="s">
        <v>495</v>
      </c>
      <c r="G110" t="s">
        <v>495</v>
      </c>
      <c r="H110" t="s">
        <v>495</v>
      </c>
      <c r="I110" t="s">
        <v>518</v>
      </c>
      <c r="K110" t="s">
        <v>518</v>
      </c>
      <c r="L110" t="s">
        <v>519</v>
      </c>
      <c r="M110" t="s">
        <v>519</v>
      </c>
      <c r="P110" t="s">
        <v>519</v>
      </c>
      <c r="Q110" t="s">
        <v>532</v>
      </c>
    </row>
  </sheetData>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R75"/>
  <sheetViews>
    <sheetView workbookViewId="0" topLeftCell="A1">
      <pane ySplit="555" topLeftCell="BM4" activePane="bottomLeft" state="split"/>
      <selection pane="topLeft" activeCell="A1" sqref="A1"/>
      <selection pane="bottomLeft" activeCell="C16" sqref="C16"/>
    </sheetView>
  </sheetViews>
  <sheetFormatPr defaultColWidth="9.140625" defaultRowHeight="12.75"/>
  <cols>
    <col min="1" max="1" width="7.7109375" style="18" customWidth="1"/>
    <col min="2" max="2" width="10.140625" style="15" bestFit="1" customWidth="1"/>
    <col min="3" max="3" width="16.28125" style="3" customWidth="1"/>
    <col min="4" max="4" width="9.28125" style="0" bestFit="1" customWidth="1"/>
    <col min="5" max="5" width="23.28125" style="0" customWidth="1"/>
    <col min="6" max="6" width="19.00390625" style="0" customWidth="1"/>
    <col min="7" max="7" width="11.28125" style="0" customWidth="1"/>
    <col min="8" max="8" width="21.7109375" style="0" bestFit="1" customWidth="1"/>
    <col min="9" max="9" width="11.28125" style="0" customWidth="1"/>
    <col min="10" max="10" width="11.00390625" style="0" bestFit="1" customWidth="1"/>
    <col min="11" max="11" width="11.00390625" style="0" customWidth="1"/>
    <col min="12" max="12" width="8.8515625" style="0" customWidth="1"/>
    <col min="20" max="20" width="14.28125" style="0" bestFit="1" customWidth="1"/>
    <col min="21" max="21" width="12.7109375" style="0" bestFit="1" customWidth="1"/>
    <col min="22" max="22" width="9.7109375" style="0" bestFit="1" customWidth="1"/>
    <col min="23" max="23" width="10.421875" style="0" bestFit="1" customWidth="1"/>
    <col min="24" max="24" width="6.00390625" style="0" bestFit="1" customWidth="1"/>
    <col min="25" max="25" width="10.7109375" style="0" customWidth="1"/>
    <col min="26" max="26" width="45.00390625" style="0" bestFit="1" customWidth="1"/>
    <col min="29" max="29" width="13.421875" style="0" bestFit="1" customWidth="1"/>
    <col min="31" max="31" width="11.28125" style="0" bestFit="1" customWidth="1"/>
    <col min="33" max="33" width="13.421875" style="0" bestFit="1" customWidth="1"/>
    <col min="35" max="35" width="11.57421875" style="0" bestFit="1" customWidth="1"/>
    <col min="37" max="37" width="13.421875" style="0" bestFit="1" customWidth="1"/>
    <col min="39" max="39" width="11.57421875" style="0" bestFit="1" customWidth="1"/>
  </cols>
  <sheetData>
    <row r="1" spans="1:43" ht="15">
      <c r="A1" s="18" t="s">
        <v>12</v>
      </c>
      <c r="B1" s="15" t="s">
        <v>13</v>
      </c>
      <c r="C1" s="15" t="s">
        <v>39</v>
      </c>
      <c r="D1" t="s">
        <v>34</v>
      </c>
      <c r="E1" t="s">
        <v>35</v>
      </c>
      <c r="F1" t="s">
        <v>36</v>
      </c>
      <c r="G1" t="s">
        <v>459</v>
      </c>
      <c r="H1" t="s">
        <v>460</v>
      </c>
      <c r="K1" s="242" t="s">
        <v>213</v>
      </c>
      <c r="L1" s="242" t="s">
        <v>214</v>
      </c>
      <c r="M1" s="242" t="s">
        <v>214</v>
      </c>
      <c r="N1" s="242" t="s">
        <v>214</v>
      </c>
      <c r="AB1" s="253" t="s">
        <v>287</v>
      </c>
      <c r="AC1" s="254">
        <v>38320</v>
      </c>
      <c r="AD1" s="255" t="s">
        <v>13</v>
      </c>
      <c r="AE1" s="256">
        <f>AC1+6</f>
        <v>38326</v>
      </c>
      <c r="AF1" s="257" t="s">
        <v>287</v>
      </c>
      <c r="AG1" s="256">
        <f>AC1+21</f>
        <v>38341</v>
      </c>
      <c r="AH1" s="255" t="s">
        <v>13</v>
      </c>
      <c r="AI1" s="256">
        <f>AE1+21</f>
        <v>38347</v>
      </c>
      <c r="AJ1" s="257" t="s">
        <v>287</v>
      </c>
      <c r="AK1" s="256">
        <f>AG1+21</f>
        <v>38362</v>
      </c>
      <c r="AL1" s="255" t="s">
        <v>13</v>
      </c>
      <c r="AM1" s="274">
        <f>AI1+21</f>
        <v>38368</v>
      </c>
      <c r="AQ1" t="s">
        <v>429</v>
      </c>
    </row>
    <row r="2" spans="1:44" ht="15.75" thickBot="1">
      <c r="A2" s="46">
        <f>+jaarplan!B4</f>
        <v>40112</v>
      </c>
      <c r="B2" s="43">
        <f>+A2+6</f>
        <v>40118</v>
      </c>
      <c r="C2" s="47">
        <f>+jaarplan!AA4</f>
        <v>0</v>
      </c>
      <c r="D2" s="48"/>
      <c r="E2" s="49"/>
      <c r="F2" s="49"/>
      <c r="G2" s="633"/>
      <c r="H2" s="49"/>
      <c r="K2" s="242"/>
      <c r="L2" s="243" t="s">
        <v>17</v>
      </c>
      <c r="M2" s="243" t="s">
        <v>16</v>
      </c>
      <c r="N2" s="243" t="s">
        <v>15</v>
      </c>
      <c r="O2" s="243" t="s">
        <v>17</v>
      </c>
      <c r="P2" s="243" t="s">
        <v>17</v>
      </c>
      <c r="W2" s="18"/>
      <c r="X2" s="18"/>
      <c r="AB2" s="258"/>
      <c r="AC2" s="259" t="s">
        <v>288</v>
      </c>
      <c r="AD2" s="259" t="s">
        <v>210</v>
      </c>
      <c r="AE2" s="260" t="s">
        <v>289</v>
      </c>
      <c r="AF2" s="261"/>
      <c r="AG2" s="259" t="s">
        <v>288</v>
      </c>
      <c r="AH2" s="259" t="s">
        <v>210</v>
      </c>
      <c r="AI2" s="260" t="s">
        <v>289</v>
      </c>
      <c r="AJ2" s="261"/>
      <c r="AK2" s="259" t="s">
        <v>288</v>
      </c>
      <c r="AL2" s="259" t="s">
        <v>210</v>
      </c>
      <c r="AM2" s="260" t="s">
        <v>289</v>
      </c>
      <c r="AQ2" t="s">
        <v>430</v>
      </c>
      <c r="AR2">
        <v>0</v>
      </c>
    </row>
    <row r="3" spans="1:44" ht="15">
      <c r="A3" s="46">
        <f>+jaarplan!B5</f>
        <v>40119</v>
      </c>
      <c r="B3" s="43">
        <f aca="true" t="shared" si="0" ref="B3:B53">+A3+6</f>
        <v>40125</v>
      </c>
      <c r="C3" s="47">
        <f>+jaarplan!AA5</f>
        <v>0</v>
      </c>
      <c r="D3" s="48"/>
      <c r="E3" s="49"/>
      <c r="F3" s="49"/>
      <c r="G3" s="633"/>
      <c r="H3" s="49"/>
      <c r="K3" s="223">
        <v>52</v>
      </c>
      <c r="L3" s="223"/>
      <c r="M3" s="223">
        <v>174</v>
      </c>
      <c r="N3" s="223">
        <v>179</v>
      </c>
      <c r="O3" s="244" t="s">
        <v>283</v>
      </c>
      <c r="P3" t="s">
        <v>284</v>
      </c>
      <c r="W3" s="18"/>
      <c r="X3" s="18"/>
      <c r="AB3" s="253" t="s">
        <v>2</v>
      </c>
      <c r="AC3" s="262"/>
      <c r="AD3" s="255"/>
      <c r="AE3" s="275"/>
      <c r="AF3" s="257" t="s">
        <v>2</v>
      </c>
      <c r="AG3" s="262"/>
      <c r="AH3" s="255"/>
      <c r="AI3" s="275"/>
      <c r="AJ3" s="257" t="s">
        <v>2</v>
      </c>
      <c r="AK3" s="262"/>
      <c r="AL3" s="255"/>
      <c r="AM3" s="275"/>
      <c r="AQ3" t="s">
        <v>431</v>
      </c>
      <c r="AR3" t="s">
        <v>432</v>
      </c>
    </row>
    <row r="4" spans="1:44" ht="15">
      <c r="A4" s="46">
        <f>+jaarplan!B6</f>
        <v>40126</v>
      </c>
      <c r="B4" s="43">
        <f t="shared" si="0"/>
        <v>40132</v>
      </c>
      <c r="C4" s="47" t="str">
        <f>+jaarplan!AA6</f>
        <v>11-11-11 loop</v>
      </c>
      <c r="D4" s="48">
        <v>6</v>
      </c>
      <c r="E4" s="49"/>
      <c r="F4" s="49"/>
      <c r="G4" s="633"/>
      <c r="H4" s="49"/>
      <c r="K4" t="s">
        <v>260</v>
      </c>
      <c r="L4" s="223"/>
      <c r="M4" s="223"/>
      <c r="N4" s="223"/>
      <c r="O4" s="245">
        <v>0.0008564814814814815</v>
      </c>
      <c r="P4" s="245">
        <v>0.009722222222222222</v>
      </c>
      <c r="W4" s="18"/>
      <c r="X4" s="18"/>
      <c r="AB4" s="263" t="s">
        <v>3</v>
      </c>
      <c r="AC4" s="264"/>
      <c r="AD4" s="265"/>
      <c r="AE4" s="276"/>
      <c r="AF4" s="266" t="s">
        <v>3</v>
      </c>
      <c r="AG4" s="264"/>
      <c r="AH4" s="265"/>
      <c r="AI4" s="276"/>
      <c r="AJ4" s="266" t="s">
        <v>3</v>
      </c>
      <c r="AK4" s="264"/>
      <c r="AL4" s="265"/>
      <c r="AM4" s="276"/>
      <c r="AQ4" t="s">
        <v>433</v>
      </c>
      <c r="AR4">
        <v>0</v>
      </c>
    </row>
    <row r="5" spans="1:44" ht="15">
      <c r="A5" s="46">
        <f>+jaarplan!B7</f>
        <v>40133</v>
      </c>
      <c r="B5" s="43">
        <f t="shared" si="0"/>
        <v>40139</v>
      </c>
      <c r="C5" s="47" t="str">
        <f>+jaarplan!AA7</f>
        <v>run sterrebeek</v>
      </c>
      <c r="D5" s="48"/>
      <c r="E5" s="49"/>
      <c r="F5" s="49"/>
      <c r="G5" s="633"/>
      <c r="H5" s="49"/>
      <c r="K5" s="224" t="s">
        <v>15</v>
      </c>
      <c r="L5" s="37"/>
      <c r="M5" s="13"/>
      <c r="N5" s="225" t="s">
        <v>215</v>
      </c>
      <c r="O5" s="13"/>
      <c r="P5" s="225" t="s">
        <v>259</v>
      </c>
      <c r="Q5" s="13"/>
      <c r="R5" s="225" t="s">
        <v>216</v>
      </c>
      <c r="S5" s="13"/>
      <c r="T5" s="90" t="s">
        <v>217</v>
      </c>
      <c r="U5" s="90" t="s">
        <v>218</v>
      </c>
      <c r="V5" s="90" t="s">
        <v>108</v>
      </c>
      <c r="W5" s="226" t="s">
        <v>183</v>
      </c>
      <c r="X5" s="226" t="s">
        <v>182</v>
      </c>
      <c r="Y5" s="227" t="s">
        <v>219</v>
      </c>
      <c r="Z5" s="227" t="s">
        <v>220</v>
      </c>
      <c r="AB5" s="263" t="s">
        <v>4</v>
      </c>
      <c r="AC5" s="264"/>
      <c r="AD5" s="265"/>
      <c r="AE5" s="276"/>
      <c r="AF5" s="266" t="s">
        <v>4</v>
      </c>
      <c r="AG5" s="264"/>
      <c r="AH5" s="265"/>
      <c r="AI5" s="276"/>
      <c r="AJ5" s="266" t="s">
        <v>4</v>
      </c>
      <c r="AK5" s="264"/>
      <c r="AL5" s="265"/>
      <c r="AM5" s="276"/>
      <c r="AQ5" t="s">
        <v>434</v>
      </c>
      <c r="AR5">
        <v>0</v>
      </c>
    </row>
    <row r="6" spans="1:39" ht="15">
      <c r="A6" s="46">
        <f>+jaarplan!B8</f>
        <v>40140</v>
      </c>
      <c r="B6" s="43">
        <f t="shared" si="0"/>
        <v>40146</v>
      </c>
      <c r="C6" s="47">
        <f>+jaarplan!AA8</f>
        <v>0</v>
      </c>
      <c r="D6" s="48"/>
      <c r="E6" s="49"/>
      <c r="F6" s="49"/>
      <c r="G6" s="633"/>
      <c r="H6" s="49"/>
      <c r="K6" s="26"/>
      <c r="L6" s="3"/>
      <c r="M6" s="16"/>
      <c r="N6" s="14" t="s">
        <v>12</v>
      </c>
      <c r="O6" s="16" t="s">
        <v>13</v>
      </c>
      <c r="P6" s="14" t="s">
        <v>12</v>
      </c>
      <c r="Q6" s="16" t="s">
        <v>13</v>
      </c>
      <c r="R6" s="14" t="s">
        <v>12</v>
      </c>
      <c r="S6" s="16" t="s">
        <v>13</v>
      </c>
      <c r="T6" s="27"/>
      <c r="U6" s="27"/>
      <c r="V6" s="228"/>
      <c r="W6" s="41"/>
      <c r="X6" s="41"/>
      <c r="Y6" s="27"/>
      <c r="Z6" s="27"/>
      <c r="AB6" s="263" t="s">
        <v>5</v>
      </c>
      <c r="AC6" s="264"/>
      <c r="AD6" s="265"/>
      <c r="AE6" s="276"/>
      <c r="AF6" s="266" t="s">
        <v>5</v>
      </c>
      <c r="AG6" s="264"/>
      <c r="AH6" s="265"/>
      <c r="AI6" s="276"/>
      <c r="AJ6" s="266" t="s">
        <v>5</v>
      </c>
      <c r="AK6" s="264"/>
      <c r="AL6" s="265"/>
      <c r="AM6" s="276"/>
    </row>
    <row r="7" spans="1:39" ht="15">
      <c r="A7" s="46">
        <f>+jaarplan!B9</f>
        <v>40147</v>
      </c>
      <c r="B7" s="43">
        <f t="shared" si="0"/>
        <v>40153</v>
      </c>
      <c r="C7" s="47">
        <f>+jaarplan!AA9</f>
        <v>0</v>
      </c>
      <c r="D7" s="48"/>
      <c r="E7" s="49"/>
      <c r="F7" s="49"/>
      <c r="G7" s="633"/>
      <c r="H7" s="49"/>
      <c r="K7" s="26" t="s">
        <v>221</v>
      </c>
      <c r="L7" s="3"/>
      <c r="M7" s="16" t="s">
        <v>222</v>
      </c>
      <c r="N7" s="229">
        <f aca="true" t="shared" si="1" ref="N7:O11">+P7*($N$3-$K$3)+$K$3</f>
        <v>172.64999999999998</v>
      </c>
      <c r="O7" s="230">
        <f t="shared" si="1"/>
        <v>179</v>
      </c>
      <c r="P7" s="231">
        <v>0.95</v>
      </c>
      <c r="Q7" s="232">
        <v>1</v>
      </c>
      <c r="R7" s="231">
        <f aca="true" t="shared" si="2" ref="R7:S12">+N7/$N$8</f>
        <v>1.038184004810583</v>
      </c>
      <c r="S7" s="232">
        <f t="shared" si="2"/>
        <v>1.0763680096211665</v>
      </c>
      <c r="T7" s="27" t="s">
        <v>223</v>
      </c>
      <c r="U7" s="27" t="s">
        <v>224</v>
      </c>
      <c r="V7" s="27" t="s">
        <v>225</v>
      </c>
      <c r="W7" s="233" t="s">
        <v>226</v>
      </c>
      <c r="X7" s="233" t="s">
        <v>227</v>
      </c>
      <c r="Y7" s="234" t="s">
        <v>228</v>
      </c>
      <c r="Z7" s="234" t="s">
        <v>229</v>
      </c>
      <c r="AB7" s="263" t="s">
        <v>6</v>
      </c>
      <c r="AC7" s="264"/>
      <c r="AD7" s="265"/>
      <c r="AE7" s="276"/>
      <c r="AF7" s="266" t="s">
        <v>6</v>
      </c>
      <c r="AG7" s="264"/>
      <c r="AH7" s="265"/>
      <c r="AI7" s="276"/>
      <c r="AJ7" s="266" t="s">
        <v>6</v>
      </c>
      <c r="AK7" s="264"/>
      <c r="AL7" s="265"/>
      <c r="AM7" s="276"/>
    </row>
    <row r="8" spans="1:39" ht="15">
      <c r="A8" s="46">
        <f>+jaarplan!B10</f>
        <v>40154</v>
      </c>
      <c r="B8" s="43">
        <f t="shared" si="0"/>
        <v>40160</v>
      </c>
      <c r="C8" s="47">
        <f>+jaarplan!AA10</f>
        <v>0</v>
      </c>
      <c r="D8" s="48"/>
      <c r="E8" s="49"/>
      <c r="F8" s="49"/>
      <c r="G8" s="633"/>
      <c r="H8" s="49"/>
      <c r="K8" s="26" t="s">
        <v>230</v>
      </c>
      <c r="L8" s="3"/>
      <c r="M8" s="16" t="s">
        <v>231</v>
      </c>
      <c r="N8" s="229">
        <f t="shared" si="1"/>
        <v>166.3</v>
      </c>
      <c r="O8" s="230">
        <f t="shared" si="1"/>
        <v>172.64999999999998</v>
      </c>
      <c r="P8" s="235">
        <v>0.9</v>
      </c>
      <c r="Q8" s="232">
        <v>0.95</v>
      </c>
      <c r="R8" s="231">
        <f t="shared" si="2"/>
        <v>1</v>
      </c>
      <c r="S8" s="232">
        <f t="shared" si="2"/>
        <v>1.038184004810583</v>
      </c>
      <c r="T8" s="27" t="s">
        <v>232</v>
      </c>
      <c r="U8" s="27" t="s">
        <v>233</v>
      </c>
      <c r="V8" s="27" t="s">
        <v>234</v>
      </c>
      <c r="W8" s="233" t="s">
        <v>226</v>
      </c>
      <c r="X8" s="233" t="s">
        <v>235</v>
      </c>
      <c r="Y8" s="234" t="s">
        <v>236</v>
      </c>
      <c r="Z8" s="234" t="s">
        <v>237</v>
      </c>
      <c r="AB8" s="263" t="s">
        <v>7</v>
      </c>
      <c r="AC8" s="264"/>
      <c r="AD8" s="265"/>
      <c r="AE8" s="276"/>
      <c r="AF8" s="266" t="s">
        <v>7</v>
      </c>
      <c r="AG8" s="264"/>
      <c r="AH8" s="265"/>
      <c r="AI8" s="276"/>
      <c r="AJ8" s="266" t="s">
        <v>7</v>
      </c>
      <c r="AK8" s="264"/>
      <c r="AL8" s="265"/>
      <c r="AM8" s="276"/>
    </row>
    <row r="9" spans="1:39" ht="15.75" thickBot="1">
      <c r="A9" s="46">
        <f>+jaarplan!B11</f>
        <v>40161</v>
      </c>
      <c r="B9" s="43">
        <f t="shared" si="0"/>
        <v>40167</v>
      </c>
      <c r="C9" s="47" t="str">
        <f>+jaarplan!AA11</f>
        <v>kampenhout</v>
      </c>
      <c r="D9" s="48"/>
      <c r="E9" s="49"/>
      <c r="F9" s="49"/>
      <c r="G9" s="633"/>
      <c r="H9" s="49"/>
      <c r="K9" s="26" t="s">
        <v>238</v>
      </c>
      <c r="L9" s="3"/>
      <c r="M9" s="16" t="s">
        <v>239</v>
      </c>
      <c r="N9" s="229">
        <f t="shared" si="1"/>
        <v>153.60000000000002</v>
      </c>
      <c r="O9" s="230">
        <f t="shared" si="1"/>
        <v>166.3</v>
      </c>
      <c r="P9" s="231">
        <v>0.8</v>
      </c>
      <c r="Q9" s="232">
        <v>0.9</v>
      </c>
      <c r="R9" s="231">
        <f t="shared" si="2"/>
        <v>0.9236319903788335</v>
      </c>
      <c r="S9" s="232">
        <f t="shared" si="2"/>
        <v>1</v>
      </c>
      <c r="T9" s="27" t="s">
        <v>240</v>
      </c>
      <c r="U9" s="27" t="s">
        <v>241</v>
      </c>
      <c r="V9" s="27" t="s">
        <v>242</v>
      </c>
      <c r="W9" s="233" t="s">
        <v>243</v>
      </c>
      <c r="X9" s="233" t="s">
        <v>235</v>
      </c>
      <c r="Y9" s="234" t="s">
        <v>244</v>
      </c>
      <c r="Z9" s="234" t="s">
        <v>245</v>
      </c>
      <c r="AB9" s="267" t="s">
        <v>8</v>
      </c>
      <c r="AC9" s="268"/>
      <c r="AD9" s="269"/>
      <c r="AE9" s="277"/>
      <c r="AF9" s="270" t="s">
        <v>8</v>
      </c>
      <c r="AG9" s="268"/>
      <c r="AH9" s="269"/>
      <c r="AI9" s="277"/>
      <c r="AJ9" s="270" t="s">
        <v>8</v>
      </c>
      <c r="AK9" s="268"/>
      <c r="AL9" s="269"/>
      <c r="AM9" s="277"/>
    </row>
    <row r="10" spans="1:39" ht="15">
      <c r="A10" s="46">
        <f>+jaarplan!B12</f>
        <v>40168</v>
      </c>
      <c r="B10" s="43">
        <f t="shared" si="0"/>
        <v>40174</v>
      </c>
      <c r="C10" s="47" t="str">
        <f>+jaarplan!AA12</f>
        <v>Leuven </v>
      </c>
      <c r="D10" s="48">
        <v>7</v>
      </c>
      <c r="E10" s="49">
        <v>40110</v>
      </c>
      <c r="F10" s="49">
        <v>40110</v>
      </c>
      <c r="G10" s="633">
        <v>7</v>
      </c>
      <c r="H10" s="49"/>
      <c r="K10" s="26" t="s">
        <v>246</v>
      </c>
      <c r="L10" s="3"/>
      <c r="M10" s="16" t="s">
        <v>247</v>
      </c>
      <c r="N10" s="229">
        <f t="shared" si="1"/>
        <v>140.89999999999998</v>
      </c>
      <c r="O10" s="230">
        <f t="shared" si="1"/>
        <v>153.60000000000002</v>
      </c>
      <c r="P10" s="231">
        <v>0.7</v>
      </c>
      <c r="Q10" s="232">
        <v>0.8</v>
      </c>
      <c r="R10" s="231">
        <f t="shared" si="2"/>
        <v>0.8472639807576666</v>
      </c>
      <c r="S10" s="232">
        <f t="shared" si="2"/>
        <v>0.9236319903788335</v>
      </c>
      <c r="T10" s="27" t="s">
        <v>248</v>
      </c>
      <c r="U10" s="27"/>
      <c r="V10" s="27"/>
      <c r="W10" s="233"/>
      <c r="X10" s="233"/>
      <c r="Y10" s="234" t="s">
        <v>249</v>
      </c>
      <c r="Z10" s="234" t="s">
        <v>250</v>
      </c>
      <c r="AB10" s="253" t="s">
        <v>287</v>
      </c>
      <c r="AC10" s="256">
        <f>AC1+7</f>
        <v>38327</v>
      </c>
      <c r="AD10" s="255" t="s">
        <v>13</v>
      </c>
      <c r="AE10" s="256">
        <f>AE1+7</f>
        <v>38333</v>
      </c>
      <c r="AF10" s="257" t="s">
        <v>287</v>
      </c>
      <c r="AG10" s="256">
        <f>AG1+7</f>
        <v>38348</v>
      </c>
      <c r="AH10" s="255" t="s">
        <v>13</v>
      </c>
      <c r="AI10" s="256">
        <f>AI1+7</f>
        <v>38354</v>
      </c>
      <c r="AJ10" s="257" t="s">
        <v>287</v>
      </c>
      <c r="AK10" s="256">
        <f>AK1+7</f>
        <v>38369</v>
      </c>
      <c r="AL10" s="255" t="s">
        <v>13</v>
      </c>
      <c r="AM10" s="274">
        <f>AM1+7</f>
        <v>38375</v>
      </c>
    </row>
    <row r="11" spans="1:39" ht="15.75" thickBot="1">
      <c r="A11" s="46">
        <f>+jaarplan!B13</f>
        <v>40175</v>
      </c>
      <c r="B11" s="43">
        <f t="shared" si="0"/>
        <v>40181</v>
      </c>
      <c r="C11" s="47">
        <f>+jaarplan!AA13</f>
        <v>0</v>
      </c>
      <c r="D11" s="48"/>
      <c r="E11" s="49"/>
      <c r="F11" s="49"/>
      <c r="G11" s="633"/>
      <c r="H11" s="49"/>
      <c r="K11" s="26" t="s">
        <v>251</v>
      </c>
      <c r="L11" s="3"/>
      <c r="M11" s="16" t="s">
        <v>252</v>
      </c>
      <c r="N11" s="229">
        <f t="shared" si="1"/>
        <v>124.39</v>
      </c>
      <c r="O11" s="230">
        <f t="shared" si="1"/>
        <v>140.89999999999998</v>
      </c>
      <c r="P11" s="231">
        <v>0.57</v>
      </c>
      <c r="Q11" s="232">
        <v>0.7</v>
      </c>
      <c r="R11" s="231">
        <f t="shared" si="2"/>
        <v>0.7479855682501503</v>
      </c>
      <c r="S11" s="232">
        <f t="shared" si="2"/>
        <v>0.8472639807576666</v>
      </c>
      <c r="T11" s="27" t="s">
        <v>253</v>
      </c>
      <c r="U11" s="27"/>
      <c r="V11" s="27"/>
      <c r="W11" s="233"/>
      <c r="X11" s="233"/>
      <c r="Y11" s="234" t="s">
        <v>254</v>
      </c>
      <c r="Z11" s="234" t="s">
        <v>255</v>
      </c>
      <c r="AB11" s="258"/>
      <c r="AC11" s="259" t="s">
        <v>288</v>
      </c>
      <c r="AD11" s="259" t="s">
        <v>210</v>
      </c>
      <c r="AE11" s="260" t="s">
        <v>289</v>
      </c>
      <c r="AF11" s="261"/>
      <c r="AG11" s="259" t="s">
        <v>288</v>
      </c>
      <c r="AH11" s="259" t="s">
        <v>210</v>
      </c>
      <c r="AI11" s="260" t="s">
        <v>289</v>
      </c>
      <c r="AJ11" s="261"/>
      <c r="AK11" s="259" t="s">
        <v>288</v>
      </c>
      <c r="AL11" s="259" t="s">
        <v>210</v>
      </c>
      <c r="AM11" s="260" t="s">
        <v>289</v>
      </c>
    </row>
    <row r="12" spans="1:39" ht="15">
      <c r="A12" s="46">
        <f>+jaarplan!B14</f>
        <v>40182</v>
      </c>
      <c r="B12" s="43">
        <f t="shared" si="0"/>
        <v>40188</v>
      </c>
      <c r="C12" s="47" t="str">
        <f>+jaarplan!AA14</f>
        <v>test bike</v>
      </c>
      <c r="D12" s="48"/>
      <c r="E12" s="49"/>
      <c r="F12" s="49"/>
      <c r="G12" s="633"/>
      <c r="H12" s="49"/>
      <c r="K12" s="151" t="s">
        <v>256</v>
      </c>
      <c r="L12" s="9"/>
      <c r="M12" s="53"/>
      <c r="N12" s="236"/>
      <c r="O12" s="237">
        <f>+Q12*($N$3-$K$3)+$K$3</f>
        <v>124.39</v>
      </c>
      <c r="P12" s="238"/>
      <c r="Q12" s="239">
        <v>0.57</v>
      </c>
      <c r="R12" s="238">
        <f t="shared" si="2"/>
        <v>0</v>
      </c>
      <c r="S12" s="239">
        <f t="shared" si="2"/>
        <v>0.7479855682501503</v>
      </c>
      <c r="T12" s="100" t="s">
        <v>37</v>
      </c>
      <c r="U12" s="100"/>
      <c r="V12" s="100"/>
      <c r="W12" s="240"/>
      <c r="X12" s="240"/>
      <c r="Y12" s="241" t="s">
        <v>257</v>
      </c>
      <c r="Z12" s="241" t="s">
        <v>258</v>
      </c>
      <c r="AB12" s="253" t="s">
        <v>2</v>
      </c>
      <c r="AC12" s="262"/>
      <c r="AD12" s="255"/>
      <c r="AE12" s="278"/>
      <c r="AF12" s="257" t="s">
        <v>2</v>
      </c>
      <c r="AG12" s="262"/>
      <c r="AH12" s="255"/>
      <c r="AI12" s="275"/>
      <c r="AJ12" s="257" t="s">
        <v>2</v>
      </c>
      <c r="AK12" s="262"/>
      <c r="AL12" s="255"/>
      <c r="AM12" s="275"/>
    </row>
    <row r="13" spans="1:39" ht="15">
      <c r="A13" s="46">
        <f>+jaarplan!B15</f>
        <v>40189</v>
      </c>
      <c r="B13" s="43">
        <f t="shared" si="0"/>
        <v>40195</v>
      </c>
      <c r="C13" s="47" t="str">
        <f>+jaarplan!AA15</f>
        <v>relais givrees</v>
      </c>
      <c r="D13" s="48"/>
      <c r="E13" s="49"/>
      <c r="F13" s="49"/>
      <c r="G13" s="633"/>
      <c r="H13" s="49"/>
      <c r="AB13" s="263" t="s">
        <v>3</v>
      </c>
      <c r="AC13" s="264"/>
      <c r="AD13" s="265"/>
      <c r="AE13" s="276"/>
      <c r="AF13" s="266" t="s">
        <v>3</v>
      </c>
      <c r="AG13" s="264"/>
      <c r="AH13" s="265"/>
      <c r="AI13" s="276"/>
      <c r="AJ13" s="266" t="s">
        <v>3</v>
      </c>
      <c r="AK13" s="264"/>
      <c r="AL13" s="265"/>
      <c r="AM13" s="276"/>
    </row>
    <row r="14" spans="1:39" ht="15">
      <c r="A14" s="46">
        <f>+jaarplan!B16</f>
        <v>40196</v>
      </c>
      <c r="B14" s="43">
        <f t="shared" si="0"/>
        <v>40202</v>
      </c>
      <c r="C14" s="47">
        <f>+jaarplan!AA16</f>
        <v>0</v>
      </c>
      <c r="D14" s="48"/>
      <c r="E14" s="49"/>
      <c r="F14" s="49"/>
      <c r="G14" s="633"/>
      <c r="H14" s="49"/>
      <c r="K14" s="224" t="s">
        <v>16</v>
      </c>
      <c r="L14" s="37"/>
      <c r="M14" s="13"/>
      <c r="N14" s="225" t="s">
        <v>215</v>
      </c>
      <c r="O14" s="13"/>
      <c r="P14" s="225" t="s">
        <v>259</v>
      </c>
      <c r="Q14" s="13"/>
      <c r="R14" s="225" t="s">
        <v>216</v>
      </c>
      <c r="S14" s="13"/>
      <c r="T14" s="90" t="s">
        <v>217</v>
      </c>
      <c r="U14" s="90" t="s">
        <v>218</v>
      </c>
      <c r="V14" s="90" t="s">
        <v>108</v>
      </c>
      <c r="W14" s="226" t="s">
        <v>183</v>
      </c>
      <c r="X14" s="226" t="s">
        <v>182</v>
      </c>
      <c r="Y14" s="227" t="s">
        <v>219</v>
      </c>
      <c r="Z14" s="227" t="s">
        <v>220</v>
      </c>
      <c r="AB14" s="263" t="s">
        <v>4</v>
      </c>
      <c r="AC14" s="264"/>
      <c r="AD14" s="265"/>
      <c r="AE14" s="276"/>
      <c r="AF14" s="266" t="s">
        <v>4</v>
      </c>
      <c r="AG14" s="264"/>
      <c r="AH14" s="265"/>
      <c r="AI14" s="276"/>
      <c r="AJ14" s="266" t="s">
        <v>4</v>
      </c>
      <c r="AK14" s="264"/>
      <c r="AL14" s="265"/>
      <c r="AM14" s="276"/>
    </row>
    <row r="15" spans="1:39" ht="15">
      <c r="A15" s="46">
        <f>+jaarplan!B17</f>
        <v>40203</v>
      </c>
      <c r="B15" s="43">
        <f t="shared" si="0"/>
        <v>40209</v>
      </c>
      <c r="C15" s="47">
        <f>+jaarplan!AA17</f>
        <v>0</v>
      </c>
      <c r="D15" s="48"/>
      <c r="E15" s="49"/>
      <c r="F15" s="49"/>
      <c r="G15" s="633"/>
      <c r="H15" s="49"/>
      <c r="K15" s="26"/>
      <c r="L15" s="3"/>
      <c r="M15" s="16"/>
      <c r="N15" s="14" t="s">
        <v>12</v>
      </c>
      <c r="O15" s="16" t="s">
        <v>13</v>
      </c>
      <c r="P15" s="14" t="s">
        <v>12</v>
      </c>
      <c r="Q15" s="16" t="s">
        <v>13</v>
      </c>
      <c r="R15" s="14" t="s">
        <v>12</v>
      </c>
      <c r="S15" s="16" t="s">
        <v>13</v>
      </c>
      <c r="T15" s="27"/>
      <c r="U15" s="27"/>
      <c r="V15" s="228"/>
      <c r="W15" s="41"/>
      <c r="X15" s="41"/>
      <c r="Y15" s="27"/>
      <c r="Z15" s="27"/>
      <c r="AB15" s="263" t="s">
        <v>5</v>
      </c>
      <c r="AC15" s="264"/>
      <c r="AD15" s="265"/>
      <c r="AE15" s="276"/>
      <c r="AF15" s="266" t="s">
        <v>5</v>
      </c>
      <c r="AG15" s="264"/>
      <c r="AH15" s="265"/>
      <c r="AI15" s="276"/>
      <c r="AJ15" s="266" t="s">
        <v>5</v>
      </c>
      <c r="AK15" s="264"/>
      <c r="AL15" s="265"/>
      <c r="AM15" s="276"/>
    </row>
    <row r="16" spans="1:39" ht="15">
      <c r="A16" s="46">
        <f>+jaarplan!B18</f>
        <v>40210</v>
      </c>
      <c r="B16" s="43">
        <f t="shared" si="0"/>
        <v>40216</v>
      </c>
      <c r="C16" s="47" t="str">
        <f>+jaarplan!AA18</f>
        <v>hivernalles??</v>
      </c>
      <c r="D16" s="48"/>
      <c r="E16" s="49"/>
      <c r="F16" s="49"/>
      <c r="G16" s="633"/>
      <c r="H16" s="49"/>
      <c r="K16" s="26" t="s">
        <v>221</v>
      </c>
      <c r="L16" s="3"/>
      <c r="M16" s="16" t="s">
        <v>222</v>
      </c>
      <c r="N16" s="229">
        <f aca="true" t="shared" si="3" ref="N16:O20">+P16*($M$3-$K$3)+$K$3</f>
        <v>167.89999999999998</v>
      </c>
      <c r="O16" s="230">
        <f t="shared" si="3"/>
        <v>174</v>
      </c>
      <c r="P16" s="231">
        <v>0.95</v>
      </c>
      <c r="Q16" s="232">
        <v>1</v>
      </c>
      <c r="R16" s="231">
        <f aca="true" t="shared" si="4" ref="R16:S21">+N16/$N$17</f>
        <v>1.03770086526576</v>
      </c>
      <c r="S16" s="232">
        <f t="shared" si="4"/>
        <v>1.0754017305315202</v>
      </c>
      <c r="T16" s="27" t="s">
        <v>223</v>
      </c>
      <c r="U16" s="27" t="s">
        <v>224</v>
      </c>
      <c r="V16" s="27" t="s">
        <v>225</v>
      </c>
      <c r="W16" s="233" t="s">
        <v>226</v>
      </c>
      <c r="X16" s="233" t="s">
        <v>227</v>
      </c>
      <c r="Y16" s="234" t="s">
        <v>228</v>
      </c>
      <c r="Z16" s="234" t="s">
        <v>229</v>
      </c>
      <c r="AB16" s="263" t="s">
        <v>6</v>
      </c>
      <c r="AC16" s="264"/>
      <c r="AD16" s="265"/>
      <c r="AE16" s="276"/>
      <c r="AF16" s="266" t="s">
        <v>6</v>
      </c>
      <c r="AG16" s="264"/>
      <c r="AH16" s="265"/>
      <c r="AI16" s="276"/>
      <c r="AJ16" s="266" t="s">
        <v>6</v>
      </c>
      <c r="AK16" s="264"/>
      <c r="AL16" s="265"/>
      <c r="AM16" s="276"/>
    </row>
    <row r="17" spans="1:39" ht="15">
      <c r="A17" s="46">
        <f>+jaarplan!B19</f>
        <v>40217</v>
      </c>
      <c r="B17" s="43">
        <f t="shared" si="0"/>
        <v>40223</v>
      </c>
      <c r="C17" s="47">
        <f>+jaarplan!AA19</f>
        <v>0</v>
      </c>
      <c r="D17" s="48"/>
      <c r="E17" s="49"/>
      <c r="F17" s="49"/>
      <c r="G17" s="633"/>
      <c r="H17" s="49"/>
      <c r="K17" s="26" t="s">
        <v>230</v>
      </c>
      <c r="L17" s="3"/>
      <c r="M17" s="16" t="s">
        <v>231</v>
      </c>
      <c r="N17" s="229">
        <f t="shared" si="3"/>
        <v>161.8</v>
      </c>
      <c r="O17" s="230">
        <f t="shared" si="3"/>
        <v>167.89999999999998</v>
      </c>
      <c r="P17" s="235">
        <v>0.9</v>
      </c>
      <c r="Q17" s="232">
        <v>0.95</v>
      </c>
      <c r="R17" s="231">
        <f t="shared" si="4"/>
        <v>1</v>
      </c>
      <c r="S17" s="232">
        <f t="shared" si="4"/>
        <v>1.03770086526576</v>
      </c>
      <c r="T17" s="27" t="s">
        <v>232</v>
      </c>
      <c r="U17" s="27" t="s">
        <v>233</v>
      </c>
      <c r="V17" s="27" t="s">
        <v>234</v>
      </c>
      <c r="W17" s="233" t="s">
        <v>226</v>
      </c>
      <c r="X17" s="233" t="s">
        <v>235</v>
      </c>
      <c r="Y17" s="234" t="s">
        <v>236</v>
      </c>
      <c r="Z17" s="234" t="s">
        <v>237</v>
      </c>
      <c r="AB17" s="263" t="s">
        <v>7</v>
      </c>
      <c r="AC17" s="264"/>
      <c r="AD17" s="265"/>
      <c r="AE17" s="276"/>
      <c r="AF17" s="266" t="s">
        <v>7</v>
      </c>
      <c r="AG17" s="264"/>
      <c r="AH17" s="265"/>
      <c r="AI17" s="276"/>
      <c r="AJ17" s="266" t="s">
        <v>7</v>
      </c>
      <c r="AK17" s="264"/>
      <c r="AL17" s="265"/>
      <c r="AM17" s="276"/>
    </row>
    <row r="18" spans="1:39" ht="15.75" thickBot="1">
      <c r="A18" s="46">
        <f>+jaarplan!B20</f>
        <v>40224</v>
      </c>
      <c r="B18" s="43">
        <f t="shared" si="0"/>
        <v>40230</v>
      </c>
      <c r="C18" s="47">
        <f>+jaarplan!AA20</f>
        <v>0</v>
      </c>
      <c r="D18" s="48"/>
      <c r="E18" s="49"/>
      <c r="F18" s="49"/>
      <c r="G18" s="633"/>
      <c r="H18" s="49"/>
      <c r="K18" s="26" t="s">
        <v>238</v>
      </c>
      <c r="L18" s="3"/>
      <c r="M18" s="16" t="s">
        <v>239</v>
      </c>
      <c r="N18" s="229">
        <f t="shared" si="3"/>
        <v>149.60000000000002</v>
      </c>
      <c r="O18" s="230">
        <f t="shared" si="3"/>
        <v>161.8</v>
      </c>
      <c r="P18" s="231">
        <v>0.8</v>
      </c>
      <c r="Q18" s="232">
        <v>0.9</v>
      </c>
      <c r="R18" s="231">
        <f t="shared" si="4"/>
        <v>0.9245982694684797</v>
      </c>
      <c r="S18" s="232">
        <f t="shared" si="4"/>
        <v>1</v>
      </c>
      <c r="T18" s="27" t="s">
        <v>240</v>
      </c>
      <c r="U18" s="27" t="s">
        <v>241</v>
      </c>
      <c r="V18" s="27" t="s">
        <v>242</v>
      </c>
      <c r="W18" s="233" t="s">
        <v>243</v>
      </c>
      <c r="X18" s="233" t="s">
        <v>235</v>
      </c>
      <c r="Y18" s="234" t="s">
        <v>244</v>
      </c>
      <c r="Z18" s="234" t="s">
        <v>245</v>
      </c>
      <c r="AB18" s="267" t="s">
        <v>8</v>
      </c>
      <c r="AC18" s="268"/>
      <c r="AD18" s="269"/>
      <c r="AE18" s="279"/>
      <c r="AF18" s="270" t="s">
        <v>8</v>
      </c>
      <c r="AG18" s="268"/>
      <c r="AH18" s="269"/>
      <c r="AI18" s="277"/>
      <c r="AJ18" s="270" t="s">
        <v>8</v>
      </c>
      <c r="AK18" s="268"/>
      <c r="AL18" s="269"/>
      <c r="AM18" s="277"/>
    </row>
    <row r="19" spans="1:39" ht="15">
      <c r="A19" s="46">
        <f>+jaarplan!B21</f>
        <v>40231</v>
      </c>
      <c r="B19" s="43">
        <f t="shared" si="0"/>
        <v>40237</v>
      </c>
      <c r="C19" s="47" t="str">
        <f>+jaarplan!AA21</f>
        <v>watervliet??</v>
      </c>
      <c r="D19" s="48"/>
      <c r="E19" s="49"/>
      <c r="F19" s="49"/>
      <c r="G19" s="633"/>
      <c r="H19" s="49"/>
      <c r="K19" s="26" t="s">
        <v>246</v>
      </c>
      <c r="L19" s="3"/>
      <c r="M19" s="16" t="s">
        <v>247</v>
      </c>
      <c r="N19" s="229">
        <f t="shared" si="3"/>
        <v>137.39999999999998</v>
      </c>
      <c r="O19" s="230">
        <f t="shared" si="3"/>
        <v>149.60000000000002</v>
      </c>
      <c r="P19" s="231">
        <v>0.7</v>
      </c>
      <c r="Q19" s="232">
        <v>0.8</v>
      </c>
      <c r="R19" s="231">
        <f t="shared" si="4"/>
        <v>0.849196538936959</v>
      </c>
      <c r="S19" s="232">
        <f t="shared" si="4"/>
        <v>0.9245982694684797</v>
      </c>
      <c r="T19" s="27" t="s">
        <v>248</v>
      </c>
      <c r="U19" s="27"/>
      <c r="V19" s="27"/>
      <c r="W19" s="233"/>
      <c r="X19" s="233"/>
      <c r="Y19" s="234" t="s">
        <v>249</v>
      </c>
      <c r="Z19" s="234" t="s">
        <v>250</v>
      </c>
      <c r="AB19" s="253" t="s">
        <v>287</v>
      </c>
      <c r="AC19" s="256">
        <f>AC10+7</f>
        <v>38334</v>
      </c>
      <c r="AD19" s="255" t="s">
        <v>13</v>
      </c>
      <c r="AE19" s="256">
        <f>AE10+7</f>
        <v>38340</v>
      </c>
      <c r="AF19" s="257" t="s">
        <v>287</v>
      </c>
      <c r="AG19" s="256">
        <f>AG10+7</f>
        <v>38355</v>
      </c>
      <c r="AH19" s="255" t="s">
        <v>13</v>
      </c>
      <c r="AI19" s="256">
        <f>AI10+7</f>
        <v>38361</v>
      </c>
      <c r="AJ19" s="257" t="s">
        <v>287</v>
      </c>
      <c r="AK19" s="256">
        <f>AK10+7</f>
        <v>38376</v>
      </c>
      <c r="AL19" s="255" t="s">
        <v>13</v>
      </c>
      <c r="AM19" s="274">
        <f>AM10+7</f>
        <v>38382</v>
      </c>
    </row>
    <row r="20" spans="1:39" ht="15.75" thickBot="1">
      <c r="A20" s="46">
        <f>+jaarplan!B22</f>
        <v>40238</v>
      </c>
      <c r="B20" s="43">
        <f t="shared" si="0"/>
        <v>40244</v>
      </c>
      <c r="C20" s="47">
        <f>+jaarplan!AA22</f>
        <v>0</v>
      </c>
      <c r="D20" s="48"/>
      <c r="E20" s="49"/>
      <c r="F20" s="49"/>
      <c r="G20" s="633"/>
      <c r="H20" s="49"/>
      <c r="K20" s="26" t="s">
        <v>251</v>
      </c>
      <c r="L20" s="3"/>
      <c r="M20" s="16" t="s">
        <v>252</v>
      </c>
      <c r="N20" s="229">
        <f t="shared" si="3"/>
        <v>120.32000000000001</v>
      </c>
      <c r="O20" s="230">
        <f t="shared" si="3"/>
        <v>137.39999999999998</v>
      </c>
      <c r="P20" s="231">
        <v>0.56</v>
      </c>
      <c r="Q20" s="232">
        <v>0.7</v>
      </c>
      <c r="R20" s="231">
        <f t="shared" si="4"/>
        <v>0.7436341161928306</v>
      </c>
      <c r="S20" s="232">
        <f t="shared" si="4"/>
        <v>0.849196538936959</v>
      </c>
      <c r="T20" s="27" t="s">
        <v>253</v>
      </c>
      <c r="U20" s="27"/>
      <c r="V20" s="27"/>
      <c r="W20" s="233"/>
      <c r="X20" s="233"/>
      <c r="Y20" s="234" t="s">
        <v>254</v>
      </c>
      <c r="Z20" s="234" t="s">
        <v>255</v>
      </c>
      <c r="AB20" s="258"/>
      <c r="AC20" s="259" t="s">
        <v>288</v>
      </c>
      <c r="AD20" s="259" t="s">
        <v>210</v>
      </c>
      <c r="AE20" s="260" t="s">
        <v>289</v>
      </c>
      <c r="AF20" s="261"/>
      <c r="AG20" s="259" t="s">
        <v>288</v>
      </c>
      <c r="AH20" s="259" t="s">
        <v>210</v>
      </c>
      <c r="AI20" s="260" t="s">
        <v>289</v>
      </c>
      <c r="AJ20" s="261"/>
      <c r="AK20" s="259" t="s">
        <v>288</v>
      </c>
      <c r="AL20" s="259" t="s">
        <v>210</v>
      </c>
      <c r="AM20" s="260" t="s">
        <v>289</v>
      </c>
    </row>
    <row r="21" spans="1:39" ht="15">
      <c r="A21" s="46">
        <f>+jaarplan!B23</f>
        <v>40245</v>
      </c>
      <c r="B21" s="43">
        <f t="shared" si="0"/>
        <v>40251</v>
      </c>
      <c r="C21" s="47">
        <f>+jaarplan!AA23</f>
        <v>0</v>
      </c>
      <c r="D21" s="48"/>
      <c r="E21" s="49"/>
      <c r="F21" s="49"/>
      <c r="G21" s="633"/>
      <c r="H21" s="49"/>
      <c r="K21" s="151" t="s">
        <v>256</v>
      </c>
      <c r="L21" s="9"/>
      <c r="M21" s="53"/>
      <c r="N21" s="236"/>
      <c r="O21" s="237">
        <f>+Q21*($M$3-$K$3)+$K$3</f>
        <v>120.32000000000001</v>
      </c>
      <c r="P21" s="238"/>
      <c r="Q21" s="239">
        <v>0.56</v>
      </c>
      <c r="R21" s="238">
        <f t="shared" si="4"/>
        <v>0</v>
      </c>
      <c r="S21" s="239">
        <f t="shared" si="4"/>
        <v>0.7436341161928306</v>
      </c>
      <c r="T21" s="100" t="s">
        <v>37</v>
      </c>
      <c r="U21" s="100"/>
      <c r="V21" s="100"/>
      <c r="W21" s="240"/>
      <c r="X21" s="240"/>
      <c r="Y21" s="241" t="s">
        <v>257</v>
      </c>
      <c r="Z21" s="241" t="s">
        <v>258</v>
      </c>
      <c r="AB21" s="253" t="s">
        <v>2</v>
      </c>
      <c r="AC21" s="262"/>
      <c r="AD21" s="255"/>
      <c r="AE21" s="275"/>
      <c r="AF21" s="257" t="s">
        <v>2</v>
      </c>
      <c r="AG21" s="262"/>
      <c r="AH21" s="255"/>
      <c r="AI21" s="275"/>
      <c r="AJ21" s="257" t="s">
        <v>2</v>
      </c>
      <c r="AK21" s="262"/>
      <c r="AL21" s="255"/>
      <c r="AM21" s="275"/>
    </row>
    <row r="22" spans="1:39" ht="15">
      <c r="A22" s="46">
        <f>+jaarplan!B24</f>
        <v>40252</v>
      </c>
      <c r="B22" s="43">
        <f t="shared" si="0"/>
        <v>40258</v>
      </c>
      <c r="C22" s="47">
        <f>+jaarplan!AA24</f>
        <v>0</v>
      </c>
      <c r="D22" s="48"/>
      <c r="E22" s="49"/>
      <c r="F22" s="49"/>
      <c r="G22" s="633"/>
      <c r="H22" s="49"/>
      <c r="AB22" s="263" t="s">
        <v>3</v>
      </c>
      <c r="AC22" s="264"/>
      <c r="AD22" s="265"/>
      <c r="AE22" s="276"/>
      <c r="AF22" s="266" t="s">
        <v>3</v>
      </c>
      <c r="AG22" s="264"/>
      <c r="AH22" s="265"/>
      <c r="AI22" s="276"/>
      <c r="AJ22" s="266" t="s">
        <v>3</v>
      </c>
      <c r="AK22" s="264"/>
      <c r="AL22" s="265"/>
      <c r="AM22" s="276"/>
    </row>
    <row r="23" spans="1:39" ht="15">
      <c r="A23" s="46">
        <f>+jaarplan!B25</f>
        <v>40259</v>
      </c>
      <c r="B23" s="43">
        <f t="shared" si="0"/>
        <v>40265</v>
      </c>
      <c r="C23" s="47" t="str">
        <f>+jaarplan!AA25</f>
        <v>test  </v>
      </c>
      <c r="D23" s="48"/>
      <c r="E23" s="49"/>
      <c r="F23" s="49"/>
      <c r="G23" s="633"/>
      <c r="H23" s="49"/>
      <c r="K23" s="224" t="s">
        <v>17</v>
      </c>
      <c r="L23" s="37"/>
      <c r="M23" s="13"/>
      <c r="N23" s="225" t="s">
        <v>278</v>
      </c>
      <c r="O23" s="13"/>
      <c r="P23" s="225" t="s">
        <v>280</v>
      </c>
      <c r="Q23" s="13"/>
      <c r="R23" s="225" t="s">
        <v>281</v>
      </c>
      <c r="S23" s="13"/>
      <c r="T23" s="90" t="s">
        <v>217</v>
      </c>
      <c r="U23" s="90" t="s">
        <v>218</v>
      </c>
      <c r="V23" s="90" t="s">
        <v>108</v>
      </c>
      <c r="W23" s="226" t="s">
        <v>183</v>
      </c>
      <c r="X23" s="226" t="s">
        <v>182</v>
      </c>
      <c r="Y23" s="227" t="s">
        <v>219</v>
      </c>
      <c r="Z23" s="227" t="s">
        <v>220</v>
      </c>
      <c r="AB23" s="263" t="s">
        <v>4</v>
      </c>
      <c r="AC23" s="264"/>
      <c r="AD23" s="265"/>
      <c r="AE23" s="276"/>
      <c r="AF23" s="266" t="s">
        <v>4</v>
      </c>
      <c r="AG23" s="264"/>
      <c r="AH23" s="265"/>
      <c r="AI23" s="276"/>
      <c r="AJ23" s="266" t="s">
        <v>4</v>
      </c>
      <c r="AK23" s="264"/>
      <c r="AL23" s="265"/>
      <c r="AM23" s="276"/>
    </row>
    <row r="24" spans="1:39" ht="12.75">
      <c r="A24" s="46">
        <f>+jaarplan!B26</f>
        <v>40266</v>
      </c>
      <c r="B24" s="43">
        <f t="shared" si="0"/>
        <v>40272</v>
      </c>
      <c r="C24" s="47">
        <f>+jaarplan!AA26</f>
        <v>0</v>
      </c>
      <c r="D24" s="48"/>
      <c r="E24" s="49"/>
      <c r="F24" s="49"/>
      <c r="G24" s="633"/>
      <c r="H24" s="49"/>
      <c r="K24" s="26"/>
      <c r="L24" s="3"/>
      <c r="M24" s="16"/>
      <c r="N24" s="14" t="s">
        <v>279</v>
      </c>
      <c r="O24" s="16"/>
      <c r="P24" s="14" t="s">
        <v>282</v>
      </c>
      <c r="Q24" s="16"/>
      <c r="R24" s="14" t="s">
        <v>282</v>
      </c>
      <c r="S24" s="16"/>
      <c r="T24" s="27"/>
      <c r="U24" s="27"/>
      <c r="V24" s="228"/>
      <c r="W24" s="41"/>
      <c r="X24" s="41"/>
      <c r="Y24" s="27"/>
      <c r="Z24" s="27"/>
      <c r="AB24" s="263" t="s">
        <v>5</v>
      </c>
      <c r="AC24" s="34"/>
      <c r="AD24" s="271"/>
      <c r="AE24" s="280"/>
      <c r="AF24" s="263" t="s">
        <v>5</v>
      </c>
      <c r="AG24" s="34"/>
      <c r="AH24" s="271"/>
      <c r="AI24" s="280"/>
      <c r="AJ24" s="263" t="s">
        <v>5</v>
      </c>
      <c r="AK24" s="34"/>
      <c r="AL24" s="271"/>
      <c r="AM24" s="280"/>
    </row>
    <row r="25" spans="1:39" ht="12.75">
      <c r="A25" s="46">
        <f>+jaarplan!B27</f>
        <v>40273</v>
      </c>
      <c r="B25" s="43">
        <f t="shared" si="0"/>
        <v>40279</v>
      </c>
      <c r="C25" s="47">
        <f>+jaarplan!AA27</f>
        <v>0</v>
      </c>
      <c r="D25" s="48"/>
      <c r="E25" s="49"/>
      <c r="F25" s="49"/>
      <c r="G25" s="633"/>
      <c r="H25" s="49"/>
      <c r="K25" s="26" t="s">
        <v>221</v>
      </c>
      <c r="L25" s="3"/>
      <c r="M25" s="16" t="s">
        <v>222</v>
      </c>
      <c r="N25" s="231">
        <v>1</v>
      </c>
      <c r="O25" s="232">
        <v>1.05</v>
      </c>
      <c r="P25" s="246">
        <f>+(1/N25)*O$4</f>
        <v>0.0008564814814814815</v>
      </c>
      <c r="Q25" s="247">
        <f aca="true" t="shared" si="5" ref="Q25:Q30">+(1/O25)*O$4</f>
        <v>0.0008156966490299823</v>
      </c>
      <c r="R25" s="246">
        <f>+((1/N25)*P$4)/10</f>
        <v>0.0009722222222222222</v>
      </c>
      <c r="S25" s="247">
        <f aca="true" t="shared" si="6" ref="S25:S30">+((1/O25)*P$4)/10</f>
        <v>0.0009259259259259259</v>
      </c>
      <c r="T25" s="27" t="s">
        <v>223</v>
      </c>
      <c r="U25" s="27" t="s">
        <v>224</v>
      </c>
      <c r="V25" s="27" t="s">
        <v>268</v>
      </c>
      <c r="W25" s="233" t="s">
        <v>269</v>
      </c>
      <c r="X25" s="233" t="s">
        <v>271</v>
      </c>
      <c r="Y25" s="234" t="s">
        <v>272</v>
      </c>
      <c r="Z25" s="234" t="s">
        <v>229</v>
      </c>
      <c r="AB25" s="263" t="s">
        <v>6</v>
      </c>
      <c r="AC25" s="34"/>
      <c r="AD25" s="271"/>
      <c r="AE25" s="280"/>
      <c r="AF25" s="263" t="s">
        <v>6</v>
      </c>
      <c r="AG25" s="34"/>
      <c r="AH25" s="271"/>
      <c r="AI25" s="280"/>
      <c r="AJ25" s="263" t="s">
        <v>6</v>
      </c>
      <c r="AK25" s="34"/>
      <c r="AL25" s="271"/>
      <c r="AM25" s="280"/>
    </row>
    <row r="26" spans="1:39" ht="12.75">
      <c r="A26" s="46">
        <f>+jaarplan!B28</f>
        <v>40280</v>
      </c>
      <c r="B26" s="43">
        <f t="shared" si="0"/>
        <v>40286</v>
      </c>
      <c r="C26" s="47">
        <f>+jaarplan!AA28</f>
        <v>0</v>
      </c>
      <c r="D26" s="48"/>
      <c r="E26" s="49"/>
      <c r="F26" s="49"/>
      <c r="G26" s="633"/>
      <c r="H26" s="49"/>
      <c r="K26" s="26" t="s">
        <v>230</v>
      </c>
      <c r="L26" s="3"/>
      <c r="M26" s="16" t="s">
        <v>231</v>
      </c>
      <c r="N26" s="231">
        <v>0.95</v>
      </c>
      <c r="O26" s="232">
        <v>1</v>
      </c>
      <c r="P26" s="246">
        <f>+(1/N26)*O$4</f>
        <v>0.0009015594541910331</v>
      </c>
      <c r="Q26" s="247">
        <f t="shared" si="5"/>
        <v>0.0008564814814814815</v>
      </c>
      <c r="R26" s="246">
        <f>+((1/N26)*P$4)/10</f>
        <v>0.001023391812865497</v>
      </c>
      <c r="S26" s="247">
        <f t="shared" si="6"/>
        <v>0.0009722222222222222</v>
      </c>
      <c r="T26" s="27" t="s">
        <v>232</v>
      </c>
      <c r="U26" s="27" t="s">
        <v>261</v>
      </c>
      <c r="V26" s="27" t="s">
        <v>267</v>
      </c>
      <c r="W26" s="233" t="s">
        <v>270</v>
      </c>
      <c r="X26" s="233" t="s">
        <v>227</v>
      </c>
      <c r="Y26" s="234" t="s">
        <v>273</v>
      </c>
      <c r="Z26" s="234" t="s">
        <v>237</v>
      </c>
      <c r="AB26" s="263" t="s">
        <v>7</v>
      </c>
      <c r="AC26" s="34"/>
      <c r="AD26" s="271"/>
      <c r="AE26" s="280"/>
      <c r="AF26" s="263" t="s">
        <v>7</v>
      </c>
      <c r="AG26" s="34"/>
      <c r="AH26" s="271"/>
      <c r="AI26" s="280"/>
      <c r="AJ26" s="263" t="s">
        <v>7</v>
      </c>
      <c r="AK26" s="34"/>
      <c r="AL26" s="271"/>
      <c r="AM26" s="280"/>
    </row>
    <row r="27" spans="1:39" ht="13.5" thickBot="1">
      <c r="A27" s="46">
        <f>+jaarplan!B29</f>
        <v>40287</v>
      </c>
      <c r="B27" s="43">
        <f t="shared" si="0"/>
        <v>40293</v>
      </c>
      <c r="C27" s="47">
        <f>+jaarplan!AA29</f>
        <v>0</v>
      </c>
      <c r="D27" s="48"/>
      <c r="E27" s="49"/>
      <c r="F27" s="49"/>
      <c r="G27" s="633"/>
      <c r="H27" s="49"/>
      <c r="K27" s="26" t="s">
        <v>238</v>
      </c>
      <c r="L27" s="3"/>
      <c r="M27" s="16" t="s">
        <v>239</v>
      </c>
      <c r="N27" s="231">
        <v>0.9</v>
      </c>
      <c r="O27" s="232">
        <v>0.95</v>
      </c>
      <c r="P27" s="246">
        <f>+(1/N27)*O$4</f>
        <v>0.0009516460905349795</v>
      </c>
      <c r="Q27" s="247">
        <f t="shared" si="5"/>
        <v>0.0009015594541910331</v>
      </c>
      <c r="R27" s="246">
        <f>+((1/N27)*P$4)/10</f>
        <v>0.001080246913580247</v>
      </c>
      <c r="S27" s="247">
        <f t="shared" si="6"/>
        <v>0.001023391812865497</v>
      </c>
      <c r="T27" s="27" t="s">
        <v>240</v>
      </c>
      <c r="U27" s="27" t="s">
        <v>262</v>
      </c>
      <c r="V27" s="27" t="s">
        <v>266</v>
      </c>
      <c r="W27" s="233" t="s">
        <v>270</v>
      </c>
      <c r="X27" s="233" t="s">
        <v>227</v>
      </c>
      <c r="Y27" s="234" t="s">
        <v>274</v>
      </c>
      <c r="Z27" s="234" t="s">
        <v>245</v>
      </c>
      <c r="AB27" s="267" t="s">
        <v>8</v>
      </c>
      <c r="AC27" s="272"/>
      <c r="AD27" s="273"/>
      <c r="AE27" s="281"/>
      <c r="AF27" s="267" t="s">
        <v>8</v>
      </c>
      <c r="AG27" s="272"/>
      <c r="AH27" s="273"/>
      <c r="AI27" s="281"/>
      <c r="AJ27" s="267" t="s">
        <v>8</v>
      </c>
      <c r="AK27" s="272"/>
      <c r="AL27" s="273"/>
      <c r="AM27" s="281"/>
    </row>
    <row r="28" spans="1:26" ht="12.75">
      <c r="A28" s="46">
        <f>+jaarplan!B30</f>
        <v>40294</v>
      </c>
      <c r="B28" s="43">
        <f t="shared" si="0"/>
        <v>40300</v>
      </c>
      <c r="C28" s="47" t="str">
        <f>+jaarplan!AA30</f>
        <v>stage nice</v>
      </c>
      <c r="D28" s="48"/>
      <c r="E28" s="49"/>
      <c r="F28" s="49"/>
      <c r="G28" s="633"/>
      <c r="H28" s="49"/>
      <c r="K28" s="26" t="s">
        <v>246</v>
      </c>
      <c r="L28" s="3"/>
      <c r="M28" s="16" t="s">
        <v>247</v>
      </c>
      <c r="N28" s="231">
        <v>0.85</v>
      </c>
      <c r="O28" s="232">
        <v>0.9</v>
      </c>
      <c r="P28" s="246">
        <f>+(1/N28)*O$4</f>
        <v>0.0010076252723311546</v>
      </c>
      <c r="Q28" s="247">
        <f t="shared" si="5"/>
        <v>0.0009516460905349795</v>
      </c>
      <c r="R28" s="246">
        <f>+((1/N28)*P$4)/10</f>
        <v>0.0011437908496732027</v>
      </c>
      <c r="S28" s="247">
        <f t="shared" si="6"/>
        <v>0.001080246913580247</v>
      </c>
      <c r="T28" s="27" t="s">
        <v>248</v>
      </c>
      <c r="U28" s="27" t="s">
        <v>263</v>
      </c>
      <c r="V28" s="27"/>
      <c r="W28" s="233"/>
      <c r="X28" s="233"/>
      <c r="Y28" s="234" t="s">
        <v>275</v>
      </c>
      <c r="Z28" s="234" t="s">
        <v>250</v>
      </c>
    </row>
    <row r="29" spans="1:26" ht="12.75">
      <c r="A29" s="46">
        <f>+jaarplan!B31</f>
        <v>40301</v>
      </c>
      <c r="B29" s="43">
        <f t="shared" si="0"/>
        <v>40307</v>
      </c>
      <c r="C29" s="47" t="str">
        <f>+jaarplan!AA31</f>
        <v>clubkampioenschap??</v>
      </c>
      <c r="D29" s="48"/>
      <c r="E29" s="49"/>
      <c r="F29" s="49"/>
      <c r="G29" s="633"/>
      <c r="H29" s="49"/>
      <c r="K29" s="26" t="s">
        <v>251</v>
      </c>
      <c r="L29" s="3"/>
      <c r="M29" s="16" t="s">
        <v>252</v>
      </c>
      <c r="N29" s="231">
        <v>0.8</v>
      </c>
      <c r="O29" s="232">
        <v>0.85</v>
      </c>
      <c r="P29" s="246">
        <f>+(1/N29)*O$4</f>
        <v>0.0010706018518518519</v>
      </c>
      <c r="Q29" s="247">
        <f t="shared" si="5"/>
        <v>0.0010076252723311546</v>
      </c>
      <c r="R29" s="246">
        <f>+((1/N29)*P$4)/10</f>
        <v>0.0012152777777777778</v>
      </c>
      <c r="S29" s="247">
        <f t="shared" si="6"/>
        <v>0.0011437908496732027</v>
      </c>
      <c r="T29" s="27" t="s">
        <v>253</v>
      </c>
      <c r="U29" s="27" t="s">
        <v>264</v>
      </c>
      <c r="V29" s="27"/>
      <c r="W29" s="233"/>
      <c r="X29" s="233"/>
      <c r="Y29" s="234" t="s">
        <v>276</v>
      </c>
      <c r="Z29" s="234" t="s">
        <v>255</v>
      </c>
    </row>
    <row r="30" spans="1:26" ht="12.75">
      <c r="A30" s="46">
        <f>+jaarplan!B32</f>
        <v>40308</v>
      </c>
      <c r="B30" s="43">
        <f t="shared" si="0"/>
        <v>40314</v>
      </c>
      <c r="C30" s="47">
        <f>+jaarplan!AA32</f>
        <v>0</v>
      </c>
      <c r="D30" s="48"/>
      <c r="E30" s="49"/>
      <c r="F30" s="49"/>
      <c r="G30" s="633"/>
      <c r="H30" s="49"/>
      <c r="K30" s="151" t="s">
        <v>256</v>
      </c>
      <c r="L30" s="9"/>
      <c r="M30" s="53"/>
      <c r="N30" s="238"/>
      <c r="O30" s="239">
        <v>0.8</v>
      </c>
      <c r="P30" s="248"/>
      <c r="Q30" s="249">
        <f t="shared" si="5"/>
        <v>0.0010706018518518519</v>
      </c>
      <c r="R30" s="248"/>
      <c r="S30" s="249">
        <f t="shared" si="6"/>
        <v>0.0012152777777777778</v>
      </c>
      <c r="T30" s="100" t="s">
        <v>37</v>
      </c>
      <c r="U30" s="100" t="s">
        <v>265</v>
      </c>
      <c r="V30" s="100"/>
      <c r="W30" s="240"/>
      <c r="X30" s="240"/>
      <c r="Y30" s="241" t="s">
        <v>277</v>
      </c>
      <c r="Z30" s="241" t="s">
        <v>258</v>
      </c>
    </row>
    <row r="31" spans="1:8" ht="12.75">
      <c r="A31" s="46">
        <f>+jaarplan!B33</f>
        <v>40315</v>
      </c>
      <c r="B31" s="43">
        <f t="shared" si="0"/>
        <v>40321</v>
      </c>
      <c r="C31" s="47">
        <f>+jaarplan!AA33</f>
        <v>0</v>
      </c>
      <c r="D31" s="48"/>
      <c r="E31" s="49"/>
      <c r="F31" s="49"/>
      <c r="G31" s="633"/>
      <c r="H31" s="49"/>
    </row>
    <row r="32" spans="1:14" ht="12.75">
      <c r="A32" s="46">
        <f>+jaarplan!B34</f>
        <v>40322</v>
      </c>
      <c r="B32" s="43">
        <f t="shared" si="0"/>
        <v>40328</v>
      </c>
      <c r="C32" s="47" t="str">
        <f>+jaarplan!AA34</f>
        <v>1/2 leuven</v>
      </c>
      <c r="D32" s="48"/>
      <c r="E32" s="49"/>
      <c r="F32" s="49"/>
      <c r="G32" s="633"/>
      <c r="H32" s="49"/>
      <c r="K32" s="224" t="s">
        <v>17</v>
      </c>
      <c r="L32" s="12"/>
      <c r="M32" s="250" t="s">
        <v>285</v>
      </c>
      <c r="N32" s="13" t="s">
        <v>286</v>
      </c>
    </row>
    <row r="33" spans="1:14" ht="12.75">
      <c r="A33" s="46">
        <f>+jaarplan!B35</f>
        <v>40329</v>
      </c>
      <c r="B33" s="43">
        <f t="shared" si="0"/>
        <v>40335</v>
      </c>
      <c r="C33" s="47" t="str">
        <f>+jaarplan!AA35</f>
        <v>70-30 rapperswil</v>
      </c>
      <c r="D33" s="48">
        <v>231</v>
      </c>
      <c r="E33" s="49">
        <v>40111</v>
      </c>
      <c r="F33" s="49">
        <v>40111</v>
      </c>
      <c r="G33" s="633"/>
      <c r="H33" s="49"/>
      <c r="K33" s="26"/>
      <c r="L33" s="15">
        <v>80</v>
      </c>
      <c r="M33" s="251">
        <f>+P29</f>
        <v>0.0010706018518518519</v>
      </c>
      <c r="N33" s="247">
        <f>+R29</f>
        <v>0.0012152777777777778</v>
      </c>
    </row>
    <row r="34" spans="1:14" ht="12.75">
      <c r="A34" s="46">
        <f>+jaarplan!B36</f>
        <v>40336</v>
      </c>
      <c r="B34" s="43">
        <f t="shared" si="0"/>
        <v>40342</v>
      </c>
      <c r="C34" s="47">
        <f>+jaarplan!AA36</f>
        <v>0</v>
      </c>
      <c r="D34" s="48"/>
      <c r="E34" s="49"/>
      <c r="F34" s="49"/>
      <c r="G34" s="633"/>
      <c r="H34" s="49"/>
      <c r="K34" s="26"/>
      <c r="L34" s="15">
        <v>85</v>
      </c>
      <c r="M34" s="251">
        <f>+P28</f>
        <v>0.0010076252723311546</v>
      </c>
      <c r="N34" s="247">
        <f>+R28</f>
        <v>0.0011437908496732027</v>
      </c>
    </row>
    <row r="35" spans="1:14" ht="12.75">
      <c r="A35" s="46">
        <f>+jaarplan!B37</f>
        <v>40343</v>
      </c>
      <c r="B35" s="43">
        <f t="shared" si="0"/>
        <v>40349</v>
      </c>
      <c r="C35" s="47" t="str">
        <f>+jaarplan!AA37</f>
        <v>3/4 STEIN</v>
      </c>
      <c r="D35" s="48"/>
      <c r="E35" s="49"/>
      <c r="F35" s="49"/>
      <c r="G35" s="633"/>
      <c r="H35" s="49"/>
      <c r="K35" s="26"/>
      <c r="L35" s="15">
        <v>90</v>
      </c>
      <c r="M35" s="251">
        <f>+P27</f>
        <v>0.0009516460905349795</v>
      </c>
      <c r="N35" s="247">
        <f>+R27</f>
        <v>0.001080246913580247</v>
      </c>
    </row>
    <row r="36" spans="1:14" ht="12.75">
      <c r="A36" s="46">
        <f>+jaarplan!B38</f>
        <v>40350</v>
      </c>
      <c r="B36" s="43">
        <f t="shared" si="0"/>
        <v>40356</v>
      </c>
      <c r="C36" s="47" t="str">
        <f>+jaarplan!AA38</f>
        <v>test</v>
      </c>
      <c r="D36" s="48"/>
      <c r="E36" s="49"/>
      <c r="F36" s="49"/>
      <c r="G36" s="633"/>
      <c r="H36" s="49"/>
      <c r="K36" s="26"/>
      <c r="L36" s="15">
        <v>95</v>
      </c>
      <c r="M36" s="251">
        <f>+P26</f>
        <v>0.0009015594541910331</v>
      </c>
      <c r="N36" s="247">
        <f>+R26</f>
        <v>0.001023391812865497</v>
      </c>
    </row>
    <row r="37" spans="1:14" ht="12.75">
      <c r="A37" s="46">
        <f>+jaarplan!B39</f>
        <v>40357</v>
      </c>
      <c r="B37" s="43">
        <f t="shared" si="0"/>
        <v>40363</v>
      </c>
      <c r="C37" s="47">
        <f>+jaarplan!AA39</f>
        <v>0</v>
      </c>
      <c r="D37" s="48"/>
      <c r="E37" s="49"/>
      <c r="F37" s="49"/>
      <c r="G37" s="633"/>
      <c r="H37" s="49"/>
      <c r="K37" s="151"/>
      <c r="L37" s="50">
        <v>100</v>
      </c>
      <c r="M37" s="252">
        <f>+P25</f>
        <v>0.0008564814814814815</v>
      </c>
      <c r="N37" s="249">
        <f>+R25</f>
        <v>0.0009722222222222222</v>
      </c>
    </row>
    <row r="38" spans="1:8" ht="12.75">
      <c r="A38" s="46">
        <f>+jaarplan!B40</f>
        <v>40364</v>
      </c>
      <c r="B38" s="43">
        <f t="shared" si="0"/>
        <v>40370</v>
      </c>
      <c r="C38" s="47">
        <f>+jaarplan!AA40</f>
        <v>0</v>
      </c>
      <c r="D38" s="48"/>
      <c r="E38" s="49"/>
      <c r="F38" s="49"/>
      <c r="G38" s="633"/>
      <c r="H38" s="49"/>
    </row>
    <row r="39" spans="1:8" ht="12.75">
      <c r="A39" s="46">
        <f>+jaarplan!B41</f>
        <v>40371</v>
      </c>
      <c r="B39" s="43">
        <f t="shared" si="0"/>
        <v>40377</v>
      </c>
      <c r="C39" s="47">
        <f>+jaarplan!AA41</f>
        <v>0</v>
      </c>
      <c r="D39" s="48"/>
      <c r="E39" s="49"/>
      <c r="F39" s="49"/>
      <c r="G39" s="633"/>
      <c r="H39" s="49"/>
    </row>
    <row r="40" spans="1:8" ht="12.75">
      <c r="A40" s="46">
        <f>+jaarplan!B42</f>
        <v>40378</v>
      </c>
      <c r="B40" s="43">
        <f t="shared" si="0"/>
        <v>40384</v>
      </c>
      <c r="C40" s="47" t="str">
        <f>+jaarplan!AA42</f>
        <v>IM ZURICH</v>
      </c>
      <c r="D40" s="48">
        <v>438</v>
      </c>
      <c r="E40" s="49"/>
      <c r="F40" s="49"/>
      <c r="G40" s="633"/>
      <c r="H40" s="49"/>
    </row>
    <row r="41" spans="1:8" ht="12.75">
      <c r="A41" s="46">
        <f>+jaarplan!B43</f>
        <v>40385</v>
      </c>
      <c r="B41" s="43">
        <f t="shared" si="0"/>
        <v>40391</v>
      </c>
      <c r="C41" s="47">
        <f>+jaarplan!AA43</f>
        <v>0</v>
      </c>
      <c r="D41" s="48"/>
      <c r="E41" s="49"/>
      <c r="F41" s="49"/>
      <c r="G41" s="633"/>
      <c r="H41" s="49"/>
    </row>
    <row r="42" spans="1:8" ht="12.75">
      <c r="A42" s="46">
        <f>+jaarplan!B44</f>
        <v>40392</v>
      </c>
      <c r="B42" s="43">
        <f t="shared" si="0"/>
        <v>40398</v>
      </c>
      <c r="C42" s="47">
        <f>+jaarplan!AA44</f>
        <v>0</v>
      </c>
      <c r="D42" s="48"/>
      <c r="E42" s="49"/>
      <c r="F42" s="49"/>
      <c r="G42" s="633"/>
      <c r="H42" s="49"/>
    </row>
    <row r="43" spans="1:8" ht="12.75">
      <c r="A43" s="46">
        <f>+jaarplan!B45</f>
        <v>40399</v>
      </c>
      <c r="B43" s="43">
        <f t="shared" si="0"/>
        <v>40405</v>
      </c>
      <c r="C43" s="47">
        <f>+jaarplan!AA45</f>
        <v>0</v>
      </c>
      <c r="D43" s="48"/>
      <c r="E43" s="49"/>
      <c r="F43" s="49"/>
      <c r="G43" s="633"/>
      <c r="H43" s="49"/>
    </row>
    <row r="44" spans="1:8" ht="12.75">
      <c r="A44" s="46">
        <f>+jaarplan!B46</f>
        <v>40406</v>
      </c>
      <c r="B44" s="43">
        <f t="shared" si="0"/>
        <v>40412</v>
      </c>
      <c r="C44" s="47">
        <f>+jaarplan!AA46</f>
        <v>0</v>
      </c>
      <c r="D44" s="48"/>
      <c r="E44" s="49"/>
      <c r="F44" s="49"/>
      <c r="G44" s="633"/>
      <c r="H44" s="49"/>
    </row>
    <row r="45" spans="1:8" ht="12.75">
      <c r="A45" s="46">
        <f>+jaarplan!B47</f>
        <v>40413</v>
      </c>
      <c r="B45" s="43">
        <f t="shared" si="0"/>
        <v>40419</v>
      </c>
      <c r="C45" s="47">
        <f>+jaarplan!AA47</f>
        <v>0</v>
      </c>
      <c r="D45" s="48"/>
      <c r="E45" s="49"/>
      <c r="F45" s="49"/>
      <c r="G45" s="633"/>
      <c r="H45" s="49"/>
    </row>
    <row r="46" spans="1:8" ht="12.75">
      <c r="A46" s="46">
        <f>+jaarplan!B48</f>
        <v>40420</v>
      </c>
      <c r="B46" s="43">
        <f t="shared" si="0"/>
        <v>40426</v>
      </c>
      <c r="C46" s="47">
        <f>+jaarplan!AA48</f>
        <v>0</v>
      </c>
      <c r="D46" s="48"/>
      <c r="E46" s="49"/>
      <c r="F46" s="49"/>
      <c r="G46" s="633"/>
      <c r="H46" s="49"/>
    </row>
    <row r="47" spans="1:8" ht="12.75">
      <c r="A47" s="46">
        <f>+jaarplan!B49</f>
        <v>40427</v>
      </c>
      <c r="B47" s="43">
        <f t="shared" si="0"/>
        <v>40433</v>
      </c>
      <c r="C47" s="47">
        <f>+jaarplan!AA49</f>
        <v>0</v>
      </c>
      <c r="D47" s="48"/>
      <c r="E47" s="49"/>
      <c r="F47" s="49"/>
      <c r="G47" s="633"/>
      <c r="H47" s="49"/>
    </row>
    <row r="48" spans="1:8" ht="12.75">
      <c r="A48" s="46">
        <f>+jaarplan!B50</f>
        <v>40434</v>
      </c>
      <c r="B48" s="43">
        <f t="shared" si="0"/>
        <v>40440</v>
      </c>
      <c r="C48" s="47">
        <f>+jaarplan!AA50</f>
        <v>0</v>
      </c>
      <c r="D48" s="48"/>
      <c r="E48" s="49"/>
      <c r="F48" s="49"/>
      <c r="G48" s="633"/>
      <c r="H48" s="49"/>
    </row>
    <row r="49" spans="1:8" ht="12.75">
      <c r="A49" s="46">
        <f>+jaarplan!B51</f>
        <v>40441</v>
      </c>
      <c r="B49" s="43">
        <f t="shared" si="0"/>
        <v>40447</v>
      </c>
      <c r="C49" s="47">
        <f>+jaarplan!AA51</f>
        <v>0</v>
      </c>
      <c r="D49" s="48"/>
      <c r="E49" s="49"/>
      <c r="F49" s="49"/>
      <c r="G49" s="633"/>
      <c r="H49" s="49"/>
    </row>
    <row r="50" spans="1:8" ht="12.75">
      <c r="A50" s="46">
        <f>+jaarplan!B52</f>
        <v>40448</v>
      </c>
      <c r="B50" s="43">
        <f t="shared" si="0"/>
        <v>40454</v>
      </c>
      <c r="C50" s="47">
        <f>+jaarplan!AA52</f>
        <v>0</v>
      </c>
      <c r="D50" s="48"/>
      <c r="E50" s="49"/>
      <c r="F50" s="49"/>
      <c r="G50" s="633"/>
      <c r="H50" s="49"/>
    </row>
    <row r="51" spans="1:8" ht="12.75">
      <c r="A51" s="46">
        <f>+jaarplan!B53</f>
        <v>40455</v>
      </c>
      <c r="B51" s="43">
        <f t="shared" si="0"/>
        <v>40461</v>
      </c>
      <c r="C51" s="47">
        <f>+jaarplan!AA53</f>
        <v>0</v>
      </c>
      <c r="D51" s="48"/>
      <c r="E51" s="49"/>
      <c r="F51" s="49"/>
      <c r="G51" s="633"/>
      <c r="H51" s="49"/>
    </row>
    <row r="52" spans="1:8" ht="12.75">
      <c r="A52" s="46">
        <f>+jaarplan!B54</f>
        <v>40462</v>
      </c>
      <c r="B52" s="43">
        <f t="shared" si="0"/>
        <v>40468</v>
      </c>
      <c r="C52" s="47">
        <f>+jaarplan!AA54</f>
        <v>0</v>
      </c>
      <c r="D52" s="48"/>
      <c r="E52" s="49"/>
      <c r="F52" s="49"/>
      <c r="G52" s="633"/>
      <c r="H52" s="49"/>
    </row>
    <row r="53" spans="1:8" ht="12.75">
      <c r="A53" s="46">
        <f>+jaarplan!B55</f>
        <v>40469</v>
      </c>
      <c r="B53" s="43">
        <f t="shared" si="0"/>
        <v>40475</v>
      </c>
      <c r="C53" s="47">
        <f>+jaarplan!AA55</f>
        <v>0</v>
      </c>
      <c r="D53" s="48"/>
      <c r="E53" s="49"/>
      <c r="F53" s="49"/>
      <c r="G53" s="633"/>
      <c r="H53" s="49"/>
    </row>
    <row r="54" ht="12.75">
      <c r="D54">
        <f>SUM(D1:D53)</f>
        <v>682</v>
      </c>
    </row>
    <row r="55" ht="12.75"/>
    <row r="56" ht="12.75"/>
    <row r="57" ht="12.75"/>
    <row r="58" spans="2:3" ht="12.75">
      <c r="B58" t="s">
        <v>389</v>
      </c>
      <c r="C58" t="s">
        <v>15</v>
      </c>
    </row>
    <row r="59" spans="2:12" ht="12.75">
      <c r="B59" t="s">
        <v>390</v>
      </c>
      <c r="C59" s="18" t="s">
        <v>107</v>
      </c>
      <c r="D59" s="18" t="s">
        <v>391</v>
      </c>
      <c r="E59" s="18" t="s">
        <v>392</v>
      </c>
      <c r="F59" s="18" t="s">
        <v>393</v>
      </c>
      <c r="G59" s="208">
        <v>200</v>
      </c>
      <c r="H59" s="208">
        <v>300</v>
      </c>
      <c r="I59" s="208">
        <v>400</v>
      </c>
      <c r="J59" s="208">
        <v>600</v>
      </c>
      <c r="K59" s="208">
        <v>800</v>
      </c>
      <c r="L59" s="208">
        <v>900</v>
      </c>
    </row>
    <row r="60" spans="2:12" ht="12.75">
      <c r="B60" s="525">
        <v>39021</v>
      </c>
      <c r="C60" s="316">
        <v>0.004166666666666667</v>
      </c>
      <c r="D60" s="526">
        <v>1659</v>
      </c>
      <c r="E60" s="527">
        <f>(D60*4.16655555555555)/(C60*100000)</f>
        <v>16.589557599999978</v>
      </c>
      <c r="F60" s="528">
        <f>+C60/D60*1000</f>
        <v>0.002511553144464537</v>
      </c>
      <c r="G60" s="528">
        <f>+F60/5</f>
        <v>0.0005023106288929073</v>
      </c>
      <c r="H60" s="528">
        <f>+F60*3/10</f>
        <v>0.000753465943339361</v>
      </c>
      <c r="I60" s="528">
        <f>+F60/10*4</f>
        <v>0.0010046212577858146</v>
      </c>
      <c r="J60" s="528">
        <f>+F60/10*6</f>
        <v>0.001506931886678722</v>
      </c>
      <c r="K60" s="528">
        <f>+F60/10*8</f>
        <v>0.0020092425155716293</v>
      </c>
      <c r="L60" s="528">
        <f>+F60/10*9</f>
        <v>0.002260397830018083</v>
      </c>
    </row>
    <row r="61" spans="2:13" ht="12.75">
      <c r="B61" s="525">
        <v>39021</v>
      </c>
      <c r="C61" s="316">
        <v>0.004166666666666667</v>
      </c>
      <c r="D61" s="526">
        <v>1610</v>
      </c>
      <c r="E61" s="527">
        <f>(D61*4.16655555555555)/(C61*100000)</f>
        <v>16.099570666666644</v>
      </c>
      <c r="F61" s="528">
        <f>+C61/D61*1000</f>
        <v>0.002587991718426501</v>
      </c>
      <c r="G61" s="528">
        <f>+F61/5</f>
        <v>0.0005175983436853002</v>
      </c>
      <c r="H61" s="528">
        <f>+F61*3/10</f>
        <v>0.0007763975155279503</v>
      </c>
      <c r="I61" s="528">
        <f>+F61/10*4</f>
        <v>0.0010351966873706005</v>
      </c>
      <c r="J61" s="528">
        <f>+F61/10*6</f>
        <v>0.0015527950310559007</v>
      </c>
      <c r="K61" s="528">
        <f>+F61/10*8</f>
        <v>0.002070393374741201</v>
      </c>
      <c r="L61" s="528">
        <f>+F61/10*9</f>
        <v>0.002329192546583851</v>
      </c>
      <c r="M61" t="s">
        <v>394</v>
      </c>
    </row>
    <row r="62" spans="2:12" ht="12.75">
      <c r="B62" s="525">
        <v>39840</v>
      </c>
      <c r="C62" s="316">
        <v>0.004166666666666667</v>
      </c>
      <c r="D62" s="526">
        <v>1700</v>
      </c>
      <c r="E62" s="527">
        <f>(D62*4.16655555555555)/(C62*100000)</f>
        <v>16.999546666666642</v>
      </c>
      <c r="F62" s="528">
        <f>+C62/D62*1000</f>
        <v>0.0024509803921568627</v>
      </c>
      <c r="G62" s="528">
        <f>+F62/5</f>
        <v>0.0004901960784313725</v>
      </c>
      <c r="H62" s="528">
        <f>+F62*3/10</f>
        <v>0.0007352941176470588</v>
      </c>
      <c r="I62" s="528">
        <f>+F62/10*4</f>
        <v>0.000980392156862745</v>
      </c>
      <c r="J62" s="528">
        <f>+F62/10*6</f>
        <v>0.0014705882352941176</v>
      </c>
      <c r="K62" s="528">
        <f>+F62/10*8</f>
        <v>0.00196078431372549</v>
      </c>
      <c r="L62" s="528">
        <f>+F62/10*9</f>
        <v>0.0022058823529411764</v>
      </c>
    </row>
    <row r="63" ht="12.75"/>
    <row r="64" ht="12.75">
      <c r="F64" t="s">
        <v>492</v>
      </c>
    </row>
    <row r="65" spans="6:8" ht="12.75">
      <c r="F65" s="49">
        <v>40059</v>
      </c>
      <c r="G65" s="633">
        <v>90</v>
      </c>
      <c r="H65" s="49" t="s">
        <v>461</v>
      </c>
    </row>
    <row r="66" spans="6:8" ht="12.75">
      <c r="F66" s="49">
        <v>40057</v>
      </c>
      <c r="G66" s="633">
        <v>68</v>
      </c>
      <c r="H66" s="49" t="s">
        <v>462</v>
      </c>
    </row>
    <row r="67" spans="6:8" ht="12.75">
      <c r="F67" s="49">
        <v>40065</v>
      </c>
      <c r="G67" s="633">
        <v>49</v>
      </c>
      <c r="H67" s="49" t="s">
        <v>491</v>
      </c>
    </row>
    <row r="68" spans="6:8" ht="12.75">
      <c r="F68" s="39">
        <v>40072</v>
      </c>
      <c r="G68" s="661">
        <v>160</v>
      </c>
      <c r="H68" s="662" t="s">
        <v>493</v>
      </c>
    </row>
    <row r="69" spans="6:8" ht="12.75">
      <c r="F69" s="39">
        <v>40074</v>
      </c>
      <c r="G69" s="661">
        <v>100</v>
      </c>
      <c r="H69" s="662" t="s">
        <v>496</v>
      </c>
    </row>
    <row r="70" spans="6:8" ht="12.75">
      <c r="F70" s="662">
        <v>40075</v>
      </c>
      <c r="G70" s="661">
        <v>334</v>
      </c>
      <c r="H70" s="662" t="s">
        <v>497</v>
      </c>
    </row>
    <row r="71" spans="6:8" ht="12.75">
      <c r="F71" s="39">
        <v>40110</v>
      </c>
      <c r="G71" s="663">
        <v>80</v>
      </c>
      <c r="H71" s="662" t="s">
        <v>524</v>
      </c>
    </row>
    <row r="72" spans="6:8" ht="12.75">
      <c r="F72" s="39">
        <v>40116</v>
      </c>
      <c r="G72" s="661">
        <v>95</v>
      </c>
      <c r="H72" s="662" t="s">
        <v>515</v>
      </c>
    </row>
    <row r="73" spans="6:8" ht="12.75">
      <c r="F73" s="39">
        <v>40116</v>
      </c>
      <c r="G73" s="661">
        <v>20</v>
      </c>
      <c r="H73" s="662" t="s">
        <v>530</v>
      </c>
    </row>
    <row r="74" spans="6:8" ht="12.75">
      <c r="F74" s="39">
        <v>40117</v>
      </c>
      <c r="G74" s="661">
        <v>3712</v>
      </c>
      <c r="H74" s="662" t="s">
        <v>531</v>
      </c>
    </row>
    <row r="75" spans="6:8" ht="12.75">
      <c r="F75" s="39">
        <v>40120</v>
      </c>
      <c r="G75" s="661">
        <v>27</v>
      </c>
      <c r="H75" s="662" t="s">
        <v>535</v>
      </c>
    </row>
  </sheetData>
  <printOptions/>
  <pageMargins left="0.7480314960629921" right="0.7480314960629921" top="0.984251968503937" bottom="0.984251968503937" header="0.5118110236220472" footer="0.5118110236220472"/>
  <pageSetup horizontalDpi="200" verticalDpi="200" orientation="landscape" paperSize="9"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DR525"/>
  <sheetViews>
    <sheetView zoomScale="85" zoomScaleNormal="85" workbookViewId="0" topLeftCell="A1">
      <selection activeCell="E77" sqref="E77"/>
    </sheetView>
  </sheetViews>
  <sheetFormatPr defaultColWidth="9.140625" defaultRowHeight="12.75"/>
  <cols>
    <col min="1" max="1" width="78.421875" style="18" bestFit="1" customWidth="1"/>
    <col min="2" max="2" width="63.421875" style="18" customWidth="1"/>
    <col min="3" max="44" width="78.421875" style="18" bestFit="1" customWidth="1"/>
    <col min="45" max="45" width="78.421875" style="0" bestFit="1" customWidth="1"/>
    <col min="46" max="46" width="70.00390625" style="0" bestFit="1" customWidth="1"/>
    <col min="47" max="47" width="51.57421875" style="0" bestFit="1" customWidth="1"/>
    <col min="48" max="48" width="39.57421875" style="0" bestFit="1" customWidth="1"/>
    <col min="49" max="49" width="39.140625" style="0" bestFit="1" customWidth="1"/>
    <col min="50" max="50" width="54.140625" style="0" customWidth="1"/>
    <col min="51" max="51" width="41.140625" style="0" bestFit="1" customWidth="1"/>
    <col min="52" max="52" width="58.421875" style="0" bestFit="1" customWidth="1"/>
    <col min="53" max="53" width="66.00390625" style="0" bestFit="1" customWidth="1"/>
    <col min="54" max="54" width="39.140625" style="0" bestFit="1" customWidth="1"/>
    <col min="55" max="55" width="51.57421875" style="0" bestFit="1" customWidth="1"/>
    <col min="56" max="56" width="39.57421875" style="0" bestFit="1" customWidth="1"/>
    <col min="57" max="57" width="58.421875" style="0" bestFit="1" customWidth="1"/>
    <col min="58" max="58" width="43.28125" style="0" bestFit="1" customWidth="1"/>
    <col min="59" max="59" width="41.140625" style="0" bestFit="1" customWidth="1"/>
    <col min="60" max="60" width="78.421875" style="0" bestFit="1" customWidth="1"/>
    <col min="61" max="61" width="64.421875" style="0" bestFit="1" customWidth="1"/>
    <col min="62" max="62" width="51.57421875" style="0" bestFit="1" customWidth="1"/>
    <col min="63" max="63" width="45.421875" style="0" bestFit="1" customWidth="1"/>
    <col min="64" max="64" width="39.57421875" style="0" bestFit="1" customWidth="1"/>
    <col min="65" max="65" width="72.57421875" style="0" bestFit="1" customWidth="1"/>
    <col min="66" max="66" width="58.421875" style="0" bestFit="1" customWidth="1"/>
    <col min="67" max="67" width="75.57421875" style="0" bestFit="1" customWidth="1"/>
    <col min="68" max="68" width="41.140625" style="0" bestFit="1" customWidth="1"/>
    <col min="69" max="69" width="38.421875" style="0" bestFit="1" customWidth="1"/>
    <col min="70" max="70" width="51.57421875" style="0" bestFit="1" customWidth="1"/>
    <col min="71" max="71" width="41.140625" style="0" bestFit="1" customWidth="1"/>
    <col min="72" max="72" width="58.421875" style="0" bestFit="1" customWidth="1"/>
    <col min="73" max="73" width="51.8515625" style="0" bestFit="1" customWidth="1"/>
    <col min="74" max="74" width="39.57421875" style="0" bestFit="1" customWidth="1"/>
    <col min="75" max="75" width="53.28125" style="0" bestFit="1" customWidth="1"/>
    <col min="76" max="76" width="72.57421875" style="0" bestFit="1" customWidth="1"/>
    <col min="77" max="77" width="51.57421875" style="0" bestFit="1" customWidth="1"/>
    <col min="78" max="78" width="45.421875" style="0" bestFit="1" customWidth="1"/>
    <col min="79" max="79" width="38.8515625" style="0" bestFit="1" customWidth="1"/>
    <col min="80" max="80" width="38.421875" style="0" bestFit="1" customWidth="1"/>
    <col min="81" max="81" width="58.421875" style="0" bestFit="1" customWidth="1"/>
    <col min="82" max="82" width="66.00390625" style="0" bestFit="1" customWidth="1"/>
    <col min="83" max="83" width="44.140625" style="0" bestFit="1" customWidth="1"/>
    <col min="84" max="84" width="38.8515625" style="0" bestFit="1" customWidth="1"/>
    <col min="85" max="85" width="51.57421875" style="0" bestFit="1" customWidth="1"/>
    <col min="86" max="86" width="45.421875" style="0" bestFit="1" customWidth="1"/>
    <col min="87" max="87" width="38.421875" style="0" bestFit="1" customWidth="1"/>
    <col min="88" max="88" width="58.421875" style="0" bestFit="1" customWidth="1"/>
    <col min="89" max="89" width="41.140625" style="0" bestFit="1" customWidth="1"/>
    <col min="90" max="90" width="39.57421875" style="0" bestFit="1" customWidth="1"/>
    <col min="91" max="91" width="66.00390625" style="0" bestFit="1" customWidth="1"/>
    <col min="92" max="92" width="41.140625" style="0" bestFit="1" customWidth="1"/>
    <col min="93" max="93" width="78.421875" style="0" bestFit="1" customWidth="1"/>
    <col min="94" max="94" width="66.00390625" style="0" bestFit="1" customWidth="1"/>
    <col min="95" max="95" width="46.140625" style="0" bestFit="1" customWidth="1"/>
    <col min="96" max="96" width="51.57421875" style="0" bestFit="1" customWidth="1"/>
    <col min="97" max="97" width="59.140625" style="0" bestFit="1" customWidth="1"/>
    <col min="98" max="98" width="39.57421875" style="0" bestFit="1" customWidth="1"/>
    <col min="99" max="99" width="66.00390625" style="0" bestFit="1" customWidth="1"/>
    <col min="100" max="100" width="38.8515625" style="0" bestFit="1" customWidth="1"/>
    <col min="101" max="101" width="72.57421875" style="0" bestFit="1" customWidth="1"/>
    <col min="102" max="102" width="44.140625" style="0" bestFit="1" customWidth="1"/>
    <col min="103" max="103" width="51.57421875" style="0" bestFit="1" customWidth="1"/>
    <col min="104" max="105" width="50.00390625" style="0" bestFit="1" customWidth="1"/>
    <col min="106" max="106" width="38.28125" style="0" customWidth="1"/>
    <col min="107" max="107" width="44.140625" style="0" bestFit="1" customWidth="1"/>
    <col min="108" max="108" width="53.421875" style="0" customWidth="1"/>
    <col min="109" max="109" width="50.00390625" style="0" bestFit="1" customWidth="1"/>
    <col min="110" max="110" width="44.140625" style="0" bestFit="1" customWidth="1"/>
    <col min="111" max="112" width="50.00390625" style="0" bestFit="1" customWidth="1"/>
    <col min="113" max="113" width="30.7109375" style="0" bestFit="1" customWidth="1"/>
    <col min="114" max="115" width="50.00390625" style="0" bestFit="1" customWidth="1"/>
  </cols>
  <sheetData>
    <row r="1" spans="1:122" ht="18" customHeight="1">
      <c r="A1" s="320"/>
      <c r="DL1" s="296"/>
      <c r="DM1" s="296"/>
      <c r="DN1" s="296"/>
      <c r="DO1" s="297"/>
      <c r="DP1" s="297"/>
      <c r="DQ1" s="297"/>
      <c r="DR1" s="297"/>
    </row>
    <row r="2" spans="1:122" ht="18" customHeight="1">
      <c r="A2" s="321"/>
      <c r="B2" s="18" t="s">
        <v>334</v>
      </c>
      <c r="DL2" s="298"/>
      <c r="DM2" s="298"/>
      <c r="DN2" s="298"/>
      <c r="DO2" s="298"/>
      <c r="DP2" s="298"/>
      <c r="DQ2" s="298"/>
      <c r="DR2" s="298"/>
    </row>
    <row r="3" spans="1:122" ht="18" customHeight="1">
      <c r="A3" s="322"/>
      <c r="B3" s="18" t="s">
        <v>17</v>
      </c>
      <c r="DL3" s="300"/>
      <c r="DM3" s="300"/>
      <c r="DN3" s="300"/>
      <c r="DO3" s="300"/>
      <c r="DP3" s="300"/>
      <c r="DQ3" s="300"/>
      <c r="DR3" s="300"/>
    </row>
    <row r="4" spans="1:122" ht="18" customHeight="1">
      <c r="A4" s="233"/>
      <c r="B4" s="18" t="s">
        <v>16</v>
      </c>
      <c r="DL4" s="299"/>
      <c r="DM4" s="299"/>
      <c r="DN4" s="299"/>
      <c r="DO4" s="299"/>
      <c r="DP4" s="299"/>
      <c r="DQ4" s="299"/>
      <c r="DR4" s="299"/>
    </row>
    <row r="5" spans="1:122" ht="18" customHeight="1">
      <c r="A5" s="233"/>
      <c r="B5" s="18" t="s">
        <v>15</v>
      </c>
      <c r="DL5" s="299"/>
      <c r="DM5" s="299"/>
      <c r="DN5" s="299"/>
      <c r="DO5" s="299"/>
      <c r="DP5" s="299"/>
      <c r="DQ5" s="299"/>
      <c r="DR5" s="299"/>
    </row>
    <row r="6" spans="1:122" ht="18" customHeight="1">
      <c r="A6" s="233"/>
      <c r="DL6" s="299"/>
      <c r="DM6" s="299"/>
      <c r="DN6" s="299"/>
      <c r="DO6" s="299"/>
      <c r="DP6" s="299"/>
      <c r="DQ6" s="299"/>
      <c r="DR6" s="299"/>
    </row>
    <row r="7" spans="1:122" ht="18" customHeight="1">
      <c r="A7" s="233"/>
      <c r="B7" s="18" t="s">
        <v>335</v>
      </c>
      <c r="DL7" s="299"/>
      <c r="DM7" s="299"/>
      <c r="DN7" s="299"/>
      <c r="DO7" s="299"/>
      <c r="DP7" s="299"/>
      <c r="DQ7" s="299"/>
      <c r="DR7" s="299"/>
    </row>
    <row r="8" spans="1:122" ht="18" customHeight="1">
      <c r="A8" s="233"/>
      <c r="B8" s="18" t="s">
        <v>330</v>
      </c>
      <c r="DL8" s="299"/>
      <c r="DM8" s="299"/>
      <c r="DN8" s="299"/>
      <c r="DO8" s="299"/>
      <c r="DP8" s="299"/>
      <c r="DQ8" s="299"/>
      <c r="DR8" s="299"/>
    </row>
    <row r="9" spans="1:122" ht="18" customHeight="1">
      <c r="A9" s="233"/>
      <c r="B9" s="18" t="s">
        <v>289</v>
      </c>
      <c r="DL9" s="299"/>
      <c r="DM9" s="299"/>
      <c r="DN9" s="299"/>
      <c r="DO9" s="299"/>
      <c r="DP9" s="299"/>
      <c r="DQ9" s="299"/>
      <c r="DR9" s="299"/>
    </row>
    <row r="10" spans="1:122" ht="18" customHeight="1">
      <c r="A10" s="233"/>
      <c r="DL10" s="300"/>
      <c r="DM10" s="300"/>
      <c r="DN10" s="300"/>
      <c r="DO10" s="300"/>
      <c r="DP10" s="300"/>
      <c r="DQ10" s="300"/>
      <c r="DR10" s="300"/>
    </row>
    <row r="11" ht="12.75">
      <c r="A11" s="233"/>
    </row>
    <row r="12" spans="1:2" ht="12.75">
      <c r="A12" s="233"/>
      <c r="B12" s="18" t="s">
        <v>336</v>
      </c>
    </row>
    <row r="13" spans="1:2" ht="12.75">
      <c r="A13" s="240"/>
      <c r="B13" s="18" t="s">
        <v>337</v>
      </c>
    </row>
    <row r="14" spans="1:2" ht="12.75">
      <c r="A14" s="320"/>
      <c r="B14" s="18" t="s">
        <v>338</v>
      </c>
    </row>
    <row r="15" spans="1:2" ht="12.75">
      <c r="A15" s="321"/>
      <c r="B15" s="18" t="s">
        <v>323</v>
      </c>
    </row>
    <row r="16" ht="12.75">
      <c r="A16" s="322"/>
    </row>
    <row r="17" ht="12.75">
      <c r="A17" s="233"/>
    </row>
    <row r="18" ht="12.75">
      <c r="A18" s="233"/>
    </row>
    <row r="19" ht="12.75">
      <c r="A19" s="233"/>
    </row>
    <row r="20" ht="12.75">
      <c r="A20" s="233"/>
    </row>
    <row r="21" ht="12.75">
      <c r="A21" s="233"/>
    </row>
    <row r="22" ht="12.75">
      <c r="A22" s="233"/>
    </row>
    <row r="23" ht="12.75">
      <c r="A23" s="233"/>
    </row>
    <row r="24" ht="12.75">
      <c r="A24" s="233"/>
    </row>
    <row r="25" ht="12.75">
      <c r="A25" s="233"/>
    </row>
    <row r="26" ht="12.75">
      <c r="A26" s="233"/>
    </row>
    <row r="27" ht="12.75">
      <c r="A27" s="233"/>
    </row>
    <row r="28" ht="12.75">
      <c r="A28" s="320"/>
    </row>
    <row r="29" ht="12.75">
      <c r="A29" s="321"/>
    </row>
    <row r="30" ht="12.75">
      <c r="A30" s="322"/>
    </row>
    <row r="31" ht="12.75">
      <c r="A31" s="233"/>
    </row>
    <row r="32" ht="12.75">
      <c r="A32" s="233"/>
    </row>
    <row r="33" ht="12.75">
      <c r="A33" s="233"/>
    </row>
    <row r="34" ht="12.75">
      <c r="A34" s="233"/>
    </row>
    <row r="35" ht="12.75">
      <c r="A35" s="233"/>
    </row>
    <row r="36" ht="12.75">
      <c r="A36" s="233"/>
    </row>
    <row r="37" ht="12.75">
      <c r="A37" s="233"/>
    </row>
    <row r="38" ht="12.75">
      <c r="A38" s="233"/>
    </row>
    <row r="39" ht="12.75">
      <c r="A39" s="233"/>
    </row>
    <row r="40" ht="12.75">
      <c r="A40" s="240"/>
    </row>
    <row r="41" ht="12.75">
      <c r="A41" s="320"/>
    </row>
    <row r="42" ht="12.75">
      <c r="A42" s="321"/>
    </row>
    <row r="43" ht="12.75">
      <c r="A43" s="322"/>
    </row>
    <row r="44" ht="12.75">
      <c r="A44" s="233"/>
    </row>
    <row r="45" ht="12.75">
      <c r="A45" s="233"/>
    </row>
    <row r="46" ht="12.75">
      <c r="A46" s="233"/>
    </row>
    <row r="47" ht="12.75">
      <c r="A47" s="233"/>
    </row>
    <row r="48" ht="12.75">
      <c r="A48" s="233"/>
    </row>
    <row r="49" ht="12.75">
      <c r="A49" s="233"/>
    </row>
    <row r="50" ht="12.75">
      <c r="A50" s="233"/>
    </row>
    <row r="51" ht="12.75">
      <c r="A51" s="233"/>
    </row>
    <row r="52" ht="12.75">
      <c r="A52" s="233"/>
    </row>
    <row r="53" ht="12.75">
      <c r="A53" s="240"/>
    </row>
    <row r="54" ht="12.75">
      <c r="A54" s="290"/>
    </row>
    <row r="55" ht="12.75">
      <c r="A55" s="320"/>
    </row>
    <row r="56" ht="12.75">
      <c r="A56" s="321"/>
    </row>
    <row r="57" ht="12.75">
      <c r="A57" s="322"/>
    </row>
    <row r="58" ht="12.75">
      <c r="A58" s="233"/>
    </row>
    <row r="59" ht="12.75">
      <c r="A59" s="233"/>
    </row>
    <row r="60" ht="12.75">
      <c r="A60" s="233"/>
    </row>
    <row r="61" ht="12.75">
      <c r="A61" s="233"/>
    </row>
    <row r="62" ht="12.75">
      <c r="A62" s="233"/>
    </row>
    <row r="63" ht="12.75">
      <c r="A63" s="233"/>
    </row>
    <row r="64" ht="12.75">
      <c r="A64" s="233"/>
    </row>
    <row r="65" ht="12.75">
      <c r="A65" s="233"/>
    </row>
    <row r="66" ht="12.75">
      <c r="A66" s="233"/>
    </row>
    <row r="67" ht="12.75">
      <c r="A67" s="233"/>
    </row>
    <row r="68" ht="12.75">
      <c r="A68" s="233"/>
    </row>
    <row r="69" ht="12.75">
      <c r="A69" s="233"/>
    </row>
    <row r="70" ht="12.75">
      <c r="A70" s="233"/>
    </row>
    <row r="71" ht="12.75">
      <c r="A71" s="233"/>
    </row>
    <row r="72" ht="12.75">
      <c r="A72" s="240"/>
    </row>
    <row r="73" ht="12.75">
      <c r="A73" s="320"/>
    </row>
    <row r="74" ht="12.75">
      <c r="A74" s="321"/>
    </row>
    <row r="75" ht="12.75">
      <c r="A75" s="322"/>
    </row>
    <row r="76" ht="12.75">
      <c r="A76" s="233"/>
    </row>
    <row r="77" ht="12.75">
      <c r="A77" s="233"/>
    </row>
    <row r="78" ht="12.75">
      <c r="A78" s="233"/>
    </row>
    <row r="79" ht="12.75">
      <c r="A79" s="233"/>
    </row>
    <row r="80" ht="12.75">
      <c r="A80" s="233"/>
    </row>
    <row r="81" ht="12.75">
      <c r="A81" s="233"/>
    </row>
    <row r="82" ht="12.75">
      <c r="A82" s="233"/>
    </row>
    <row r="83" ht="12.75">
      <c r="A83" s="233"/>
    </row>
    <row r="84" ht="12.75">
      <c r="A84" s="240"/>
    </row>
    <row r="85" ht="12.75">
      <c r="A85" s="323"/>
    </row>
    <row r="86" ht="12.75">
      <c r="A86" s="321"/>
    </row>
    <row r="87" ht="12.75">
      <c r="A87" s="321"/>
    </row>
    <row r="88" ht="12.75">
      <c r="A88" s="322"/>
    </row>
    <row r="89" ht="12.75">
      <c r="A89" s="233"/>
    </row>
    <row r="90" ht="12.75">
      <c r="A90" s="233"/>
    </row>
    <row r="91" ht="12.75">
      <c r="A91" s="233"/>
    </row>
    <row r="92" ht="12.75">
      <c r="A92" s="233"/>
    </row>
    <row r="93" ht="12.75">
      <c r="A93" s="233"/>
    </row>
    <row r="94" ht="12.75">
      <c r="A94" s="233"/>
    </row>
    <row r="95" ht="12.75">
      <c r="A95" s="233"/>
    </row>
    <row r="96" ht="12.75">
      <c r="A96" s="233"/>
    </row>
    <row r="97" ht="12.75">
      <c r="A97" s="233"/>
    </row>
    <row r="98" ht="12.75">
      <c r="A98" s="240"/>
    </row>
    <row r="99" ht="12.75">
      <c r="A99" s="320"/>
    </row>
    <row r="100" ht="12.75">
      <c r="A100" s="321"/>
    </row>
    <row r="101" ht="12.75">
      <c r="A101" s="322"/>
    </row>
    <row r="102" ht="12.75">
      <c r="A102" s="233"/>
    </row>
    <row r="103" ht="12.75">
      <c r="A103" s="233"/>
    </row>
    <row r="104" ht="12.75">
      <c r="A104" s="233"/>
    </row>
    <row r="105" ht="12.75">
      <c r="A105" s="233"/>
    </row>
    <row r="106" ht="12.75">
      <c r="A106" s="233"/>
    </row>
    <row r="107" ht="12.75">
      <c r="A107" s="233"/>
    </row>
    <row r="108" ht="12.75">
      <c r="A108" s="233"/>
    </row>
    <row r="109" ht="12.75">
      <c r="A109" s="233"/>
    </row>
    <row r="110" ht="12.75">
      <c r="A110" s="233"/>
    </row>
    <row r="111" ht="12.75">
      <c r="A111" s="240"/>
    </row>
    <row r="112" ht="12.75">
      <c r="A112" s="320"/>
    </row>
    <row r="113" ht="12.75">
      <c r="A113" s="321"/>
    </row>
    <row r="114" ht="12.75">
      <c r="A114" s="322"/>
    </row>
    <row r="115" ht="12.75">
      <c r="A115" s="233"/>
    </row>
    <row r="116" ht="12.75">
      <c r="A116" s="233"/>
    </row>
    <row r="117" ht="12.75">
      <c r="A117" s="233"/>
    </row>
    <row r="118" ht="12.75">
      <c r="A118" s="233"/>
    </row>
    <row r="119" ht="12.75">
      <c r="A119" s="233"/>
    </row>
    <row r="120" ht="12.75">
      <c r="A120" s="233"/>
    </row>
    <row r="121" ht="12.75">
      <c r="A121" s="233"/>
    </row>
    <row r="122" ht="12.75">
      <c r="A122" s="233"/>
    </row>
    <row r="123" ht="12.75">
      <c r="A123" s="233"/>
    </row>
    <row r="124" ht="12.75">
      <c r="A124" s="233"/>
    </row>
    <row r="125" ht="12.75">
      <c r="A125" s="233"/>
    </row>
    <row r="126" ht="12.75">
      <c r="A126" s="240"/>
    </row>
    <row r="127" ht="12.75">
      <c r="A127" s="323"/>
    </row>
    <row r="128" ht="12.75">
      <c r="A128" s="321"/>
    </row>
    <row r="129" ht="12.75">
      <c r="A129" s="321"/>
    </row>
    <row r="130" ht="12.75">
      <c r="A130" s="322"/>
    </row>
    <row r="131" ht="12.75">
      <c r="A131" s="233"/>
    </row>
    <row r="132" ht="12.75">
      <c r="A132" s="233"/>
    </row>
    <row r="133" ht="12.75">
      <c r="A133" s="233"/>
    </row>
    <row r="134" ht="12.75">
      <c r="A134" s="233"/>
    </row>
    <row r="135" ht="12.75">
      <c r="A135" s="233"/>
    </row>
    <row r="136" ht="12.75">
      <c r="A136" s="233"/>
    </row>
    <row r="137" ht="12.75">
      <c r="A137" s="233"/>
    </row>
    <row r="138" ht="12.75">
      <c r="A138" s="233"/>
    </row>
    <row r="139" ht="12.75">
      <c r="A139" s="233"/>
    </row>
    <row r="140" ht="12.75">
      <c r="A140" s="240"/>
    </row>
    <row r="141" ht="12.75">
      <c r="A141" s="320"/>
    </row>
    <row r="142" ht="12.75">
      <c r="A142" s="321"/>
    </row>
    <row r="143" ht="12.75">
      <c r="A143" s="322"/>
    </row>
    <row r="144" ht="12.75">
      <c r="A144" s="233"/>
    </row>
    <row r="145" ht="12.75">
      <c r="A145" s="233"/>
    </row>
    <row r="146" ht="12.75">
      <c r="A146" s="233"/>
    </row>
    <row r="147" ht="12.75">
      <c r="A147" s="233"/>
    </row>
    <row r="148" ht="12.75">
      <c r="A148" s="233"/>
    </row>
    <row r="149" ht="12.75">
      <c r="A149" s="233"/>
    </row>
    <row r="150" ht="12.75">
      <c r="A150" s="233"/>
    </row>
    <row r="151" ht="12.75">
      <c r="A151" s="233"/>
    </row>
    <row r="152" ht="12.75">
      <c r="A152" s="233"/>
    </row>
    <row r="153" ht="12.75">
      <c r="A153" s="240"/>
    </row>
    <row r="154" ht="12.75">
      <c r="A154" s="320"/>
    </row>
    <row r="155" ht="12.75">
      <c r="A155" s="321"/>
    </row>
    <row r="156" ht="12.75">
      <c r="A156" s="322"/>
    </row>
    <row r="157" ht="12.75">
      <c r="A157" s="233"/>
    </row>
    <row r="158" ht="12.75">
      <c r="A158" s="233"/>
    </row>
    <row r="159" ht="12.75">
      <c r="A159" s="233"/>
    </row>
    <row r="160" ht="12.75">
      <c r="A160" s="233"/>
    </row>
    <row r="161" ht="12.75">
      <c r="A161" s="233"/>
    </row>
    <row r="162" ht="12.75">
      <c r="A162" s="233"/>
    </row>
    <row r="163" ht="12.75">
      <c r="A163" s="233"/>
    </row>
    <row r="164" ht="12.75">
      <c r="A164" s="233"/>
    </row>
    <row r="165" ht="12.75">
      <c r="A165" s="233"/>
    </row>
    <row r="166" ht="12.75">
      <c r="A166" s="233"/>
    </row>
    <row r="167" ht="12.75">
      <c r="A167" s="240"/>
    </row>
    <row r="168" ht="12.75">
      <c r="A168" s="324"/>
    </row>
    <row r="169" ht="12.75">
      <c r="A169" s="324"/>
    </row>
    <row r="170" ht="12.75">
      <c r="A170" s="287"/>
    </row>
    <row r="171" ht="12.75">
      <c r="A171" s="290"/>
    </row>
    <row r="172" ht="12.75">
      <c r="A172" s="290"/>
    </row>
    <row r="173" ht="12.75">
      <c r="A173" s="290"/>
    </row>
    <row r="174" ht="12.75">
      <c r="A174" s="290"/>
    </row>
    <row r="175" ht="12.75">
      <c r="A175" s="290"/>
    </row>
    <row r="176" ht="12.75">
      <c r="A176" s="290"/>
    </row>
    <row r="177" ht="12.75">
      <c r="A177" s="290"/>
    </row>
    <row r="178" ht="12.75">
      <c r="A178" s="290"/>
    </row>
    <row r="179" ht="12.75">
      <c r="A179" s="290"/>
    </row>
    <row r="180" ht="12.75">
      <c r="A180" s="290"/>
    </row>
    <row r="181" ht="12.75">
      <c r="A181" s="324"/>
    </row>
    <row r="182" ht="12.75">
      <c r="A182" s="324"/>
    </row>
    <row r="183" ht="12.75">
      <c r="A183" s="287"/>
    </row>
    <row r="184" ht="12.75">
      <c r="A184" s="290"/>
    </row>
    <row r="185" ht="12.75">
      <c r="A185" s="290"/>
    </row>
    <row r="186" ht="12.75">
      <c r="A186" s="290"/>
    </row>
    <row r="187" ht="12.75">
      <c r="A187" s="290"/>
    </row>
    <row r="188" ht="12.75">
      <c r="A188" s="290"/>
    </row>
    <row r="189" ht="12.75">
      <c r="A189" s="290"/>
    </row>
    <row r="190" ht="12.75">
      <c r="A190" s="290"/>
    </row>
    <row r="191" ht="12.75">
      <c r="A191" s="290"/>
    </row>
    <row r="192" ht="12.75">
      <c r="A192" s="290"/>
    </row>
    <row r="193" ht="12.75">
      <c r="A193" s="290"/>
    </row>
    <row r="194" ht="12.75">
      <c r="A194" s="324"/>
    </row>
    <row r="195" ht="12.75">
      <c r="A195" s="324"/>
    </row>
    <row r="196" ht="12.75">
      <c r="A196" s="287"/>
    </row>
    <row r="197" ht="12.75">
      <c r="A197" s="290"/>
    </row>
    <row r="198" ht="12.75">
      <c r="A198" s="290"/>
    </row>
    <row r="199" ht="12.75">
      <c r="A199" s="290"/>
    </row>
    <row r="200" ht="12.75">
      <c r="A200" s="290"/>
    </row>
    <row r="201" ht="12.75">
      <c r="A201" s="290"/>
    </row>
    <row r="202" ht="12.75">
      <c r="A202" s="290"/>
    </row>
    <row r="203" ht="12.75">
      <c r="A203" s="290"/>
    </row>
    <row r="204" ht="12.75">
      <c r="A204" s="290"/>
    </row>
    <row r="205" ht="12.75">
      <c r="A205" s="290"/>
    </row>
    <row r="206" ht="12.75">
      <c r="A206" s="290"/>
    </row>
    <row r="207" ht="12.75">
      <c r="A207" s="290"/>
    </row>
    <row r="208" ht="12.75">
      <c r="A208" s="290"/>
    </row>
    <row r="209" ht="12.75">
      <c r="A209" s="324"/>
    </row>
    <row r="210" ht="12.75">
      <c r="A210" s="324"/>
    </row>
    <row r="211" ht="12.75">
      <c r="A211" s="287"/>
    </row>
    <row r="212" ht="12.75">
      <c r="A212" s="290"/>
    </row>
    <row r="213" ht="12.75">
      <c r="A213" s="290"/>
    </row>
    <row r="214" ht="12.75">
      <c r="A214" s="290"/>
    </row>
    <row r="215" ht="12.75">
      <c r="A215" s="290"/>
    </row>
    <row r="216" ht="12.75">
      <c r="A216" s="290"/>
    </row>
    <row r="217" ht="12.75">
      <c r="A217" s="290"/>
    </row>
    <row r="218" ht="12.75">
      <c r="A218" s="290"/>
    </row>
    <row r="219" ht="12.75">
      <c r="A219" s="290"/>
    </row>
    <row r="220" ht="12.75">
      <c r="A220" s="290"/>
    </row>
    <row r="221" ht="12.75">
      <c r="A221" s="290"/>
    </row>
    <row r="222" ht="12.75">
      <c r="A222" s="324"/>
    </row>
    <row r="223" ht="12.75">
      <c r="A223" s="324"/>
    </row>
    <row r="224" ht="12.75">
      <c r="A224" s="287"/>
    </row>
    <row r="225" ht="12.75">
      <c r="A225" s="290"/>
    </row>
    <row r="226" ht="12.75">
      <c r="A226" s="290"/>
    </row>
    <row r="227" ht="12.75">
      <c r="A227" s="290"/>
    </row>
    <row r="228" ht="12.75">
      <c r="A228" s="290"/>
    </row>
    <row r="229" ht="12.75">
      <c r="A229" s="290"/>
    </row>
    <row r="230" ht="12.75">
      <c r="A230" s="290"/>
    </row>
    <row r="231" ht="12.75">
      <c r="A231" s="290"/>
    </row>
    <row r="232" ht="12.75">
      <c r="A232" s="290"/>
    </row>
    <row r="233" ht="12.75">
      <c r="A233" s="290"/>
    </row>
    <row r="234" ht="12.75">
      <c r="A234" s="290"/>
    </row>
    <row r="235" ht="12.75">
      <c r="A235" s="290"/>
    </row>
    <row r="236" ht="12.75">
      <c r="A236" s="290"/>
    </row>
    <row r="237" ht="12.75">
      <c r="A237" s="290"/>
    </row>
    <row r="238" ht="12.75">
      <c r="A238" s="324"/>
    </row>
    <row r="239" ht="12.75">
      <c r="A239" s="324"/>
    </row>
    <row r="240" ht="12.75">
      <c r="A240" s="287"/>
    </row>
    <row r="241" ht="12.75">
      <c r="A241" s="290"/>
    </row>
    <row r="242" ht="12.75">
      <c r="A242" s="290"/>
    </row>
    <row r="243" ht="12.75">
      <c r="A243" s="290"/>
    </row>
    <row r="244" ht="12.75">
      <c r="A244" s="290"/>
    </row>
    <row r="245" ht="12.75">
      <c r="A245" s="290"/>
    </row>
    <row r="246" ht="12.75">
      <c r="A246" s="290"/>
    </row>
    <row r="247" ht="12.75">
      <c r="A247" s="290"/>
    </row>
    <row r="248" ht="12.75">
      <c r="A248" s="290"/>
    </row>
    <row r="249" ht="12.75">
      <c r="A249" s="290"/>
    </row>
    <row r="250" ht="12.75">
      <c r="A250" s="290"/>
    </row>
    <row r="251" ht="12.75">
      <c r="A251" s="324"/>
    </row>
    <row r="252" ht="12.75">
      <c r="A252" s="324"/>
    </row>
    <row r="253" ht="12.75">
      <c r="A253" s="287"/>
    </row>
    <row r="254" ht="12.75">
      <c r="A254" s="290"/>
    </row>
    <row r="255" ht="12.75">
      <c r="A255" s="290"/>
    </row>
    <row r="256" ht="12.75">
      <c r="A256" s="290"/>
    </row>
    <row r="257" ht="12.75">
      <c r="A257" s="290"/>
    </row>
    <row r="258" ht="12.75">
      <c r="A258" s="290"/>
    </row>
    <row r="259" ht="12.75">
      <c r="A259" s="290"/>
    </row>
    <row r="260" ht="12.75">
      <c r="A260" s="290"/>
    </row>
    <row r="261" ht="12.75">
      <c r="A261" s="290"/>
    </row>
    <row r="262" ht="12.75">
      <c r="A262" s="290"/>
    </row>
    <row r="263" ht="12.75">
      <c r="A263" s="290"/>
    </row>
    <row r="264" ht="12.75">
      <c r="A264" s="290"/>
    </row>
    <row r="265" ht="12.75">
      <c r="A265" s="324"/>
    </row>
    <row r="266" ht="12.75">
      <c r="A266" s="324"/>
    </row>
    <row r="267" ht="12.75">
      <c r="A267" s="287"/>
    </row>
    <row r="268" ht="12.75">
      <c r="A268" s="290"/>
    </row>
    <row r="269" ht="12.75">
      <c r="A269" s="290"/>
    </row>
    <row r="270" ht="12.75">
      <c r="A270" s="290"/>
    </row>
    <row r="271" ht="12.75">
      <c r="A271" s="290"/>
    </row>
    <row r="272" ht="12.75">
      <c r="A272" s="290"/>
    </row>
    <row r="273" ht="12.75">
      <c r="A273" s="290"/>
    </row>
    <row r="274" ht="12.75">
      <c r="A274" s="290"/>
    </row>
    <row r="275" ht="12.75">
      <c r="A275" s="290"/>
    </row>
    <row r="276" ht="12.75">
      <c r="A276" s="290"/>
    </row>
    <row r="277" ht="12.75">
      <c r="A277" s="290"/>
    </row>
    <row r="278" ht="12.75">
      <c r="A278" s="290"/>
    </row>
    <row r="279" ht="12.75">
      <c r="A279" s="324"/>
    </row>
    <row r="280" ht="12.75">
      <c r="A280" s="324"/>
    </row>
    <row r="281" ht="12.75">
      <c r="A281" s="287"/>
    </row>
    <row r="282" ht="12.75">
      <c r="A282" s="290"/>
    </row>
    <row r="283" ht="12.75">
      <c r="A283" s="290"/>
    </row>
    <row r="284" ht="12.75">
      <c r="A284" s="290"/>
    </row>
    <row r="285" ht="12.75">
      <c r="A285" s="290"/>
    </row>
    <row r="286" ht="12.75">
      <c r="A286" s="290"/>
    </row>
    <row r="287" ht="12.75">
      <c r="A287" s="290"/>
    </row>
    <row r="288" ht="12.75">
      <c r="A288" s="290"/>
    </row>
    <row r="289" ht="12.75">
      <c r="A289" s="290"/>
    </row>
    <row r="290" ht="12.75">
      <c r="A290" s="290"/>
    </row>
    <row r="291" ht="12.75">
      <c r="A291" s="290"/>
    </row>
    <row r="292" ht="12.75">
      <c r="A292" s="324"/>
    </row>
    <row r="293" ht="12.75">
      <c r="A293" s="324"/>
    </row>
    <row r="294" ht="12.75">
      <c r="A294" s="287"/>
    </row>
    <row r="295" ht="12.75">
      <c r="A295" s="290"/>
    </row>
    <row r="296" ht="12.75">
      <c r="A296" s="290"/>
    </row>
    <row r="297" ht="12.75">
      <c r="A297" s="290"/>
    </row>
    <row r="298" ht="12.75">
      <c r="A298" s="290"/>
    </row>
    <row r="299" ht="12.75">
      <c r="A299" s="290"/>
    </row>
    <row r="300" ht="12.75">
      <c r="A300" s="290"/>
    </row>
    <row r="301" ht="12.75">
      <c r="A301" s="290"/>
    </row>
    <row r="302" ht="12.75">
      <c r="A302" s="290"/>
    </row>
    <row r="303" ht="12.75">
      <c r="A303" s="290"/>
    </row>
    <row r="304" ht="12.75">
      <c r="A304" s="290"/>
    </row>
    <row r="305" ht="12.75">
      <c r="A305" s="324"/>
    </row>
    <row r="306" ht="12.75">
      <c r="A306" s="324"/>
    </row>
    <row r="307" ht="12.75">
      <c r="A307" s="287"/>
    </row>
    <row r="308" ht="12.75">
      <c r="A308" s="290"/>
    </row>
    <row r="309" ht="12.75">
      <c r="A309" s="290"/>
    </row>
    <row r="310" ht="12.75">
      <c r="A310" s="290"/>
    </row>
    <row r="311" ht="12.75">
      <c r="A311" s="290"/>
    </row>
    <row r="312" ht="12.75">
      <c r="A312" s="290"/>
    </row>
    <row r="313" ht="12.75">
      <c r="A313" s="290"/>
    </row>
    <row r="314" ht="12.75">
      <c r="A314" s="290"/>
    </row>
    <row r="315" ht="12.75">
      <c r="A315" s="290"/>
    </row>
    <row r="316" ht="12.75">
      <c r="A316" s="290"/>
    </row>
    <row r="317" ht="12.75">
      <c r="A317" s="290"/>
    </row>
    <row r="318" ht="12.75">
      <c r="A318" s="324"/>
    </row>
    <row r="319" ht="12.75">
      <c r="A319" s="324"/>
    </row>
    <row r="320" ht="12.75">
      <c r="A320" s="287"/>
    </row>
    <row r="321" ht="12.75">
      <c r="A321" s="290"/>
    </row>
    <row r="322" ht="12.75">
      <c r="A322" s="290"/>
    </row>
    <row r="323" ht="12.75">
      <c r="A323" s="290"/>
    </row>
    <row r="324" ht="12.75">
      <c r="A324" s="290"/>
    </row>
    <row r="325" ht="12.75">
      <c r="A325" s="290"/>
    </row>
    <row r="326" ht="12.75">
      <c r="A326" s="290"/>
    </row>
    <row r="327" ht="12.75">
      <c r="A327" s="290"/>
    </row>
    <row r="328" ht="12.75">
      <c r="A328" s="290"/>
    </row>
    <row r="329" ht="12.75">
      <c r="A329" s="290"/>
    </row>
    <row r="330" ht="12.75">
      <c r="A330" s="290"/>
    </row>
    <row r="331" ht="12.75">
      <c r="A331" s="290"/>
    </row>
    <row r="332" ht="12.75">
      <c r="A332" s="324"/>
    </row>
    <row r="333" ht="12.75">
      <c r="A333" s="324"/>
    </row>
    <row r="334" ht="12.75">
      <c r="A334" s="287"/>
    </row>
    <row r="335" ht="12.75">
      <c r="A335" s="290"/>
    </row>
    <row r="336" ht="12.75">
      <c r="A336" s="290"/>
    </row>
    <row r="337" ht="12.75">
      <c r="A337" s="290"/>
    </row>
    <row r="338" ht="12.75">
      <c r="A338" s="290"/>
    </row>
    <row r="339" ht="12.75">
      <c r="A339" s="290"/>
    </row>
    <row r="340" ht="12.75">
      <c r="A340" s="290"/>
    </row>
    <row r="341" ht="12.75">
      <c r="A341" s="290"/>
    </row>
    <row r="342" ht="12.75">
      <c r="A342" s="290"/>
    </row>
    <row r="343" ht="12.75">
      <c r="A343" s="290"/>
    </row>
    <row r="344" ht="12.75">
      <c r="A344" s="290"/>
    </row>
    <row r="345" ht="12.75">
      <c r="A345" s="290"/>
    </row>
    <row r="346" ht="12.75">
      <c r="A346" s="290"/>
    </row>
    <row r="347" ht="12.75">
      <c r="A347" s="324"/>
    </row>
    <row r="348" ht="12.75">
      <c r="A348" s="324"/>
    </row>
    <row r="349" ht="12.75">
      <c r="A349" s="287"/>
    </row>
    <row r="350" ht="12.75">
      <c r="A350" s="290"/>
    </row>
    <row r="351" ht="12.75">
      <c r="A351" s="290"/>
    </row>
    <row r="352" ht="12.75">
      <c r="A352" s="290"/>
    </row>
    <row r="353" ht="12.75">
      <c r="A353" s="290"/>
    </row>
    <row r="354" ht="12.75">
      <c r="A354" s="290"/>
    </row>
    <row r="355" ht="12.75">
      <c r="A355" s="290"/>
    </row>
    <row r="356" ht="12.75">
      <c r="A356" s="290"/>
    </row>
    <row r="357" ht="12.75">
      <c r="A357" s="290"/>
    </row>
    <row r="358" ht="12.75">
      <c r="A358" s="290"/>
    </row>
    <row r="359" ht="12.75">
      <c r="A359" s="290"/>
    </row>
    <row r="360" ht="12.75">
      <c r="A360" s="324"/>
    </row>
    <row r="361" ht="12.75">
      <c r="A361" s="324"/>
    </row>
    <row r="362" ht="12.75">
      <c r="A362" s="287"/>
    </row>
    <row r="363" ht="12.75">
      <c r="A363" s="290"/>
    </row>
    <row r="364" ht="12.75">
      <c r="A364" s="290"/>
    </row>
    <row r="365" ht="12.75">
      <c r="A365" s="290"/>
    </row>
    <row r="366" ht="12.75">
      <c r="A366" s="290"/>
    </row>
    <row r="367" ht="12.75">
      <c r="A367" s="290"/>
    </row>
    <row r="368" ht="12.75">
      <c r="A368" s="290"/>
    </row>
    <row r="369" ht="12.75">
      <c r="A369" s="290"/>
    </row>
    <row r="370" ht="12.75">
      <c r="A370" s="290"/>
    </row>
    <row r="371" ht="12.75">
      <c r="A371" s="290"/>
    </row>
    <row r="372" ht="12.75">
      <c r="A372" s="290"/>
    </row>
    <row r="373" ht="12.75">
      <c r="A373" s="290"/>
    </row>
    <row r="374" ht="12.75">
      <c r="A374" s="324"/>
    </row>
    <row r="375" ht="12.75">
      <c r="A375" s="324"/>
    </row>
    <row r="376" ht="12.75">
      <c r="A376" s="287"/>
    </row>
    <row r="377" ht="12.75">
      <c r="A377" s="290"/>
    </row>
    <row r="378" ht="12.75">
      <c r="A378" s="290"/>
    </row>
    <row r="379" ht="12.75">
      <c r="A379" s="290"/>
    </row>
    <row r="380" ht="12.75">
      <c r="A380" s="290"/>
    </row>
    <row r="381" ht="12.75">
      <c r="A381" s="290"/>
    </row>
    <row r="382" ht="12.75">
      <c r="A382" s="290"/>
    </row>
    <row r="383" ht="12.75">
      <c r="A383" s="290"/>
    </row>
    <row r="384" ht="12.75">
      <c r="A384" s="290"/>
    </row>
    <row r="385" ht="12.75">
      <c r="A385" s="290"/>
    </row>
    <row r="386" ht="12.75">
      <c r="A386" s="290"/>
    </row>
    <row r="387" ht="12.75">
      <c r="A387" s="324"/>
    </row>
    <row r="388" ht="12.75">
      <c r="A388" s="324"/>
    </row>
    <row r="389" ht="12.75">
      <c r="A389" s="287"/>
    </row>
    <row r="390" ht="12.75">
      <c r="A390" s="290"/>
    </row>
    <row r="391" ht="12.75">
      <c r="A391" s="290"/>
    </row>
    <row r="392" ht="12.75">
      <c r="A392" s="290"/>
    </row>
    <row r="393" ht="12.75">
      <c r="A393" s="290"/>
    </row>
    <row r="394" ht="12.75">
      <c r="A394" s="290"/>
    </row>
    <row r="395" ht="12.75">
      <c r="A395" s="290"/>
    </row>
    <row r="396" ht="12.75">
      <c r="A396" s="290"/>
    </row>
    <row r="397" ht="12.75">
      <c r="A397" s="290"/>
    </row>
    <row r="398" ht="12.75">
      <c r="A398" s="290"/>
    </row>
    <row r="399" ht="12.75">
      <c r="A399" s="290"/>
    </row>
    <row r="400" ht="12.75">
      <c r="A400" s="324"/>
    </row>
    <row r="401" ht="12.75">
      <c r="A401" s="324"/>
    </row>
    <row r="402" ht="12.75">
      <c r="A402" s="287"/>
    </row>
    <row r="403" ht="12.75">
      <c r="A403" s="290"/>
    </row>
    <row r="404" ht="12.75">
      <c r="A404" s="290"/>
    </row>
    <row r="405" ht="12.75">
      <c r="A405" s="290"/>
    </row>
    <row r="406" ht="12.75">
      <c r="A406" s="290"/>
    </row>
    <row r="407" ht="12.75">
      <c r="A407" s="290"/>
    </row>
    <row r="408" ht="12.75">
      <c r="A408" s="290"/>
    </row>
    <row r="409" ht="12.75">
      <c r="A409" s="290"/>
    </row>
    <row r="410" ht="12.75">
      <c r="A410" s="290"/>
    </row>
    <row r="411" ht="12.75">
      <c r="A411" s="290"/>
    </row>
    <row r="412" ht="12.75">
      <c r="A412" s="290"/>
    </row>
    <row r="413" ht="12.75">
      <c r="A413" s="290"/>
    </row>
    <row r="414" ht="12.75">
      <c r="A414" s="290"/>
    </row>
    <row r="415" ht="12.75">
      <c r="A415" s="324"/>
    </row>
    <row r="416" ht="12.75">
      <c r="A416" s="324"/>
    </row>
    <row r="417" ht="12.75">
      <c r="A417" s="287"/>
    </row>
    <row r="418" ht="12.75">
      <c r="A418" s="290"/>
    </row>
    <row r="419" ht="12.75">
      <c r="A419" s="290"/>
    </row>
    <row r="420" ht="12.75">
      <c r="A420" s="290"/>
    </row>
    <row r="421" ht="12.75">
      <c r="A421" s="290"/>
    </row>
    <row r="422" ht="12.75">
      <c r="A422" s="290"/>
    </row>
    <row r="423" ht="12.75">
      <c r="A423" s="290"/>
    </row>
    <row r="424" ht="12.75">
      <c r="A424" s="290"/>
    </row>
    <row r="425" ht="12.75">
      <c r="A425" s="290"/>
    </row>
    <row r="426" ht="12.75">
      <c r="A426" s="290"/>
    </row>
    <row r="427" ht="12.75">
      <c r="A427" s="290"/>
    </row>
    <row r="428" ht="12.75">
      <c r="A428" s="324"/>
    </row>
    <row r="429" ht="12.75">
      <c r="A429" s="324"/>
    </row>
    <row r="430" ht="12.75">
      <c r="A430" s="287"/>
    </row>
    <row r="431" ht="12.75">
      <c r="A431" s="290"/>
    </row>
    <row r="432" ht="12.75">
      <c r="A432" s="290"/>
    </row>
    <row r="433" ht="12.75">
      <c r="A433" s="290"/>
    </row>
    <row r="434" ht="12.75">
      <c r="A434" s="290"/>
    </row>
    <row r="435" ht="12.75">
      <c r="A435" s="290"/>
    </row>
    <row r="436" ht="12.75">
      <c r="A436" s="290"/>
    </row>
    <row r="437" ht="12.75">
      <c r="A437" s="290"/>
    </row>
    <row r="438" ht="12.75">
      <c r="A438" s="290"/>
    </row>
    <row r="439" ht="12.75">
      <c r="A439" s="290"/>
    </row>
    <row r="440" ht="12.75">
      <c r="A440" s="290"/>
    </row>
    <row r="441" ht="12.75">
      <c r="A441" s="324"/>
    </row>
    <row r="442" ht="12.75">
      <c r="A442" s="324"/>
    </row>
    <row r="443" ht="12.75">
      <c r="A443" s="287"/>
    </row>
    <row r="444" ht="12.75">
      <c r="A444" s="290"/>
    </row>
    <row r="445" ht="12.75">
      <c r="A445" s="290"/>
    </row>
    <row r="446" ht="12.75">
      <c r="A446" s="290"/>
    </row>
    <row r="447" ht="12.75">
      <c r="A447" s="290"/>
    </row>
    <row r="448" ht="12.75">
      <c r="A448" s="290"/>
    </row>
    <row r="449" ht="12.75">
      <c r="A449" s="290"/>
    </row>
    <row r="450" ht="12.75">
      <c r="A450" s="290"/>
    </row>
    <row r="451" ht="12.75">
      <c r="A451" s="290"/>
    </row>
    <row r="452" ht="12.75">
      <c r="A452" s="290"/>
    </row>
    <row r="453" ht="12.75">
      <c r="A453" s="290"/>
    </row>
    <row r="454" ht="12.75">
      <c r="A454" s="290"/>
    </row>
    <row r="455" ht="12.75">
      <c r="A455" s="290"/>
    </row>
    <row r="456" ht="12.75">
      <c r="A456" s="324"/>
    </row>
    <row r="457" ht="12.75">
      <c r="A457" s="324"/>
    </row>
    <row r="458" ht="12.75">
      <c r="A458" s="287"/>
    </row>
    <row r="459" ht="12.75">
      <c r="A459" s="290"/>
    </row>
    <row r="460" ht="12.75">
      <c r="A460" s="290"/>
    </row>
    <row r="461" ht="12.75">
      <c r="A461" s="290"/>
    </row>
    <row r="462" ht="12.75">
      <c r="A462" s="290"/>
    </row>
    <row r="463" ht="12.75">
      <c r="A463" s="290"/>
    </row>
    <row r="464" ht="12.75">
      <c r="A464" s="290"/>
    </row>
    <row r="465" ht="12.75">
      <c r="A465" s="290"/>
    </row>
    <row r="466" ht="12.75">
      <c r="A466" s="290"/>
    </row>
    <row r="467" ht="12.75">
      <c r="A467" s="290"/>
    </row>
    <row r="468" ht="12.75">
      <c r="A468" s="290"/>
    </row>
    <row r="469" ht="12.75">
      <c r="A469" s="324"/>
    </row>
    <row r="470" ht="12.75">
      <c r="A470" s="324"/>
    </row>
    <row r="471" ht="12.75">
      <c r="A471" s="287"/>
    </row>
    <row r="472" ht="12.75">
      <c r="A472" s="290"/>
    </row>
    <row r="473" ht="12.75">
      <c r="A473" s="290"/>
    </row>
    <row r="474" ht="12.75">
      <c r="A474" s="290"/>
    </row>
    <row r="475" ht="12.75">
      <c r="A475" s="290"/>
    </row>
    <row r="476" ht="12.75">
      <c r="A476" s="290"/>
    </row>
    <row r="477" ht="12.75">
      <c r="A477" s="290"/>
    </row>
    <row r="478" ht="12.75">
      <c r="A478" s="290"/>
    </row>
    <row r="479" ht="12.75">
      <c r="A479" s="290"/>
    </row>
    <row r="480" ht="12.75">
      <c r="A480" s="290"/>
    </row>
    <row r="481" ht="12.75">
      <c r="A481" s="290"/>
    </row>
    <row r="482" ht="12.75">
      <c r="A482" s="290"/>
    </row>
    <row r="483" ht="12.75">
      <c r="A483" s="324"/>
    </row>
    <row r="484" ht="12.75">
      <c r="A484" s="324"/>
    </row>
    <row r="485" ht="12.75">
      <c r="A485" s="287"/>
    </row>
    <row r="486" ht="12.75">
      <c r="A486" s="290"/>
    </row>
    <row r="487" ht="12.75">
      <c r="A487" s="290"/>
    </row>
    <row r="488" ht="12.75">
      <c r="A488" s="290"/>
    </row>
    <row r="489" ht="12.75">
      <c r="A489" s="290"/>
    </row>
    <row r="490" ht="12.75">
      <c r="A490" s="290"/>
    </row>
    <row r="491" ht="12.75">
      <c r="A491" s="290"/>
    </row>
    <row r="492" ht="12.75">
      <c r="A492" s="290"/>
    </row>
    <row r="493" ht="12.75">
      <c r="A493" s="290"/>
    </row>
    <row r="494" ht="12.75">
      <c r="A494" s="290"/>
    </row>
    <row r="495" ht="12.75">
      <c r="A495" s="290"/>
    </row>
    <row r="496" ht="12.75">
      <c r="A496" s="290"/>
    </row>
    <row r="497" ht="12.75">
      <c r="A497" s="290"/>
    </row>
    <row r="498" ht="12.75">
      <c r="A498" s="324"/>
    </row>
    <row r="499" ht="12.75">
      <c r="A499" s="324"/>
    </row>
    <row r="500" ht="12.75">
      <c r="A500" s="287"/>
    </row>
    <row r="501" ht="12.75">
      <c r="A501" s="290"/>
    </row>
    <row r="502" ht="12.75">
      <c r="A502" s="290"/>
    </row>
    <row r="503" ht="12.75">
      <c r="A503" s="290"/>
    </row>
    <row r="504" ht="12.75">
      <c r="A504" s="290"/>
    </row>
    <row r="505" ht="12.75">
      <c r="A505" s="290"/>
    </row>
    <row r="506" ht="12.75">
      <c r="A506" s="290"/>
    </row>
    <row r="507" ht="12.75">
      <c r="A507" s="290"/>
    </row>
    <row r="508" ht="12.75">
      <c r="A508" s="290"/>
    </row>
    <row r="509" ht="12.75">
      <c r="A509" s="290"/>
    </row>
    <row r="510" ht="12.75">
      <c r="A510" s="290"/>
    </row>
    <row r="511" ht="12.75">
      <c r="A511" s="324"/>
    </row>
    <row r="512" ht="12.75">
      <c r="A512" s="324"/>
    </row>
    <row r="513" ht="12.75">
      <c r="A513" s="287"/>
    </row>
    <row r="514" ht="12.75">
      <c r="A514" s="290"/>
    </row>
    <row r="515" ht="12.75">
      <c r="A515" s="290"/>
    </row>
    <row r="516" ht="12.75">
      <c r="A516" s="290"/>
    </row>
    <row r="517" ht="12.75">
      <c r="A517" s="290"/>
    </row>
    <row r="518" ht="12.75">
      <c r="A518" s="290"/>
    </row>
    <row r="519" ht="12.75">
      <c r="A519" s="290"/>
    </row>
    <row r="520" ht="12.75">
      <c r="A520" s="290"/>
    </row>
    <row r="521" ht="12.75">
      <c r="A521" s="290"/>
    </row>
    <row r="522" ht="12.75">
      <c r="A522" s="290"/>
    </row>
    <row r="523" ht="12.75">
      <c r="A523" s="290"/>
    </row>
    <row r="524" ht="12.75">
      <c r="A524" s="290"/>
    </row>
    <row r="525" ht="12.75">
      <c r="A525" s="290"/>
    </row>
  </sheetData>
  <printOptions horizontalCentered="1"/>
  <pageMargins left="0.7480314960629921" right="0.7480314960629921" top="0.984251968503937" bottom="0.984251968503937" header="0.5118110236220472" footer="0.5118110236220472"/>
  <pageSetup fitToHeight="3" fitToWidth="1" horizontalDpi="200" verticalDpi="200" orientation="portrait" paperSize="9" scale="10"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Dirk Logghe</dc:creator>
  <cp:keywords/>
  <dc:description/>
  <cp:lastModifiedBy>Logghe</cp:lastModifiedBy>
  <cp:lastPrinted>2009-09-03T18:42:02Z</cp:lastPrinted>
  <dcterms:created xsi:type="dcterms:W3CDTF">2002-12-12T14:17:46Z</dcterms:created>
  <dcterms:modified xsi:type="dcterms:W3CDTF">2009-12-06T13:34:10Z</dcterms:modified>
  <cp:category/>
  <cp:version/>
  <cp:contentType/>
  <cp:contentStatus/>
</cp:coreProperties>
</file>