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30" windowWidth="17100" windowHeight="7095"/>
  </bookViews>
  <sheets>
    <sheet name="Bekers Lauwers" sheetId="1" r:id="rId1"/>
  </sheets>
  <definedNames>
    <definedName name="_xlnm._FilterDatabase" localSheetId="0" hidden="1">'Bekers Lauwers'!#REF!</definedName>
    <definedName name="_xlnm.Print_Area" localSheetId="0">'Bekers Lauwers'!$A$1:$AN$120</definedName>
  </definedNames>
  <calcPr calcId="125725"/>
</workbook>
</file>

<file path=xl/calcChain.xml><?xml version="1.0" encoding="utf-8"?>
<calcChain xmlns="http://schemas.openxmlformats.org/spreadsheetml/2006/main">
  <c r="O120" i="1"/>
  <c r="N120"/>
  <c r="M120"/>
  <c r="L120"/>
  <c r="K120"/>
  <c r="J120"/>
  <c r="I120"/>
  <c r="H120"/>
  <c r="G120"/>
  <c r="F120"/>
  <c r="O119"/>
  <c r="N119"/>
  <c r="M119"/>
  <c r="L119"/>
  <c r="K119"/>
  <c r="J119"/>
  <c r="I119"/>
  <c r="H119"/>
  <c r="G119"/>
  <c r="F119"/>
  <c r="O118"/>
  <c r="N118"/>
  <c r="M118"/>
  <c r="L118"/>
  <c r="K118"/>
  <c r="J118"/>
  <c r="I118"/>
  <c r="H118"/>
  <c r="G118"/>
  <c r="F118"/>
  <c r="O117"/>
  <c r="N117"/>
  <c r="M117"/>
  <c r="L117"/>
  <c r="K117"/>
  <c r="J117"/>
  <c r="I117"/>
  <c r="H117"/>
  <c r="G117"/>
  <c r="F117"/>
  <c r="O116"/>
  <c r="N116"/>
  <c r="M116"/>
  <c r="L116"/>
  <c r="K116"/>
  <c r="J116"/>
  <c r="I116"/>
  <c r="H116"/>
  <c r="G116"/>
  <c r="F116"/>
  <c r="O115"/>
  <c r="N115"/>
  <c r="M115"/>
  <c r="L115"/>
  <c r="K115"/>
  <c r="J115"/>
  <c r="I115"/>
  <c r="H115"/>
  <c r="G115"/>
  <c r="F115"/>
  <c r="O114"/>
  <c r="N114"/>
  <c r="M114"/>
  <c r="L114"/>
  <c r="K114"/>
  <c r="J114"/>
  <c r="I114"/>
  <c r="H114"/>
  <c r="G114"/>
  <c r="F114"/>
  <c r="O113"/>
  <c r="N113"/>
  <c r="M113"/>
  <c r="L113"/>
  <c r="K113"/>
  <c r="J113"/>
  <c r="I113"/>
  <c r="H113"/>
  <c r="G113"/>
  <c r="F113"/>
  <c r="O112"/>
  <c r="N112"/>
  <c r="M112"/>
  <c r="L112"/>
  <c r="K112"/>
  <c r="J112"/>
  <c r="I112"/>
  <c r="H112"/>
  <c r="G112"/>
  <c r="F112"/>
  <c r="O111"/>
  <c r="N111"/>
  <c r="M111"/>
  <c r="L111"/>
  <c r="K111"/>
  <c r="J111"/>
  <c r="I111"/>
  <c r="H111"/>
  <c r="G111"/>
  <c r="F111"/>
  <c r="O110"/>
  <c r="N110"/>
  <c r="M110"/>
  <c r="L110"/>
  <c r="K110"/>
  <c r="J110"/>
  <c r="I110"/>
  <c r="H110"/>
  <c r="G110"/>
  <c r="F110"/>
  <c r="O109"/>
  <c r="N109"/>
  <c r="M109"/>
  <c r="L109"/>
  <c r="K109"/>
  <c r="J109"/>
  <c r="I109"/>
  <c r="H109"/>
  <c r="G109"/>
  <c r="F109"/>
  <c r="O108"/>
  <c r="N108"/>
  <c r="M108"/>
  <c r="L108"/>
  <c r="K108"/>
  <c r="J108"/>
  <c r="I108"/>
  <c r="H108"/>
  <c r="G108"/>
  <c r="F108"/>
  <c r="O107"/>
  <c r="N107"/>
  <c r="M107"/>
  <c r="L107"/>
  <c r="K107"/>
  <c r="J107"/>
  <c r="I107"/>
  <c r="H107"/>
  <c r="G107"/>
  <c r="F107"/>
  <c r="O106"/>
  <c r="N106"/>
  <c r="M106"/>
  <c r="L106"/>
  <c r="K106"/>
  <c r="J106"/>
  <c r="I106"/>
  <c r="H106"/>
  <c r="G106"/>
  <c r="F106"/>
  <c r="O105"/>
  <c r="N105"/>
  <c r="M105"/>
  <c r="L105"/>
  <c r="K105"/>
  <c r="J105"/>
  <c r="I105"/>
  <c r="H105"/>
  <c r="G105"/>
  <c r="F105"/>
  <c r="O104"/>
  <c r="N104"/>
  <c r="M104"/>
  <c r="L104"/>
  <c r="K104"/>
  <c r="J104"/>
  <c r="I104"/>
  <c r="H104"/>
  <c r="G104"/>
  <c r="F104"/>
  <c r="O103"/>
  <c r="N103"/>
  <c r="M103"/>
  <c r="L103"/>
  <c r="K103"/>
  <c r="J103"/>
  <c r="Y105"/>
  <c r="I103"/>
  <c r="X105"/>
  <c r="H103"/>
  <c r="W105"/>
  <c r="G103"/>
  <c r="V105"/>
  <c r="F103"/>
  <c r="U105"/>
  <c r="O102"/>
  <c r="Y104"/>
  <c r="N102"/>
  <c r="X104"/>
  <c r="M102"/>
  <c r="W104"/>
  <c r="L102"/>
  <c r="V104"/>
  <c r="K102"/>
  <c r="U104"/>
  <c r="J102"/>
  <c r="Y103"/>
  <c r="I102"/>
  <c r="X103"/>
  <c r="H102"/>
  <c r="W103"/>
  <c r="G102"/>
  <c r="V103"/>
  <c r="F102"/>
  <c r="U103"/>
  <c r="O101"/>
  <c r="Y102"/>
  <c r="N101"/>
  <c r="X102"/>
  <c r="M101"/>
  <c r="W102"/>
  <c r="L101"/>
  <c r="V102"/>
  <c r="K101"/>
  <c r="U102"/>
  <c r="J101"/>
  <c r="Y101"/>
  <c r="I101"/>
  <c r="X101"/>
  <c r="H101"/>
  <c r="W101"/>
  <c r="G101"/>
  <c r="V101"/>
  <c r="F101"/>
  <c r="U101"/>
  <c r="AH100"/>
  <c r="O99"/>
  <c r="N99"/>
  <c r="M99"/>
  <c r="L99"/>
  <c r="K99"/>
  <c r="J99"/>
  <c r="I99"/>
  <c r="H99"/>
  <c r="G99"/>
  <c r="F99"/>
  <c r="O98"/>
  <c r="N98"/>
  <c r="M98"/>
  <c r="L98"/>
  <c r="K98"/>
  <c r="J98"/>
  <c r="I98"/>
  <c r="H98"/>
  <c r="G98"/>
  <c r="F98"/>
  <c r="O97"/>
  <c r="N97"/>
  <c r="M97"/>
  <c r="L97"/>
  <c r="K97"/>
  <c r="J97"/>
  <c r="I97"/>
  <c r="H97"/>
  <c r="G97"/>
  <c r="F97"/>
  <c r="O96"/>
  <c r="N96"/>
  <c r="M96"/>
  <c r="L96"/>
  <c r="K96"/>
  <c r="J96"/>
  <c r="I96"/>
  <c r="H96"/>
  <c r="G96"/>
  <c r="F96"/>
  <c r="O95"/>
  <c r="N95"/>
  <c r="M95"/>
  <c r="L95"/>
  <c r="K95"/>
  <c r="J95"/>
  <c r="I95"/>
  <c r="H95"/>
  <c r="G95"/>
  <c r="F95"/>
  <c r="O94"/>
  <c r="N94"/>
  <c r="M94"/>
  <c r="L94"/>
  <c r="K94"/>
  <c r="J94"/>
  <c r="I94"/>
  <c r="H94"/>
  <c r="G94"/>
  <c r="F94"/>
  <c r="O93"/>
  <c r="N93"/>
  <c r="M93"/>
  <c r="L93"/>
  <c r="K93"/>
  <c r="J93"/>
  <c r="I93"/>
  <c r="H93"/>
  <c r="G93"/>
  <c r="F93"/>
  <c r="O92"/>
  <c r="N92"/>
  <c r="M92"/>
  <c r="L92"/>
  <c r="K92"/>
  <c r="J92"/>
  <c r="I92"/>
  <c r="H92"/>
  <c r="G92"/>
  <c r="F92"/>
  <c r="O91"/>
  <c r="N91"/>
  <c r="M91"/>
  <c r="L91"/>
  <c r="K91"/>
  <c r="J91"/>
  <c r="I91"/>
  <c r="H91"/>
  <c r="G91"/>
  <c r="F91"/>
  <c r="O90"/>
  <c r="N90"/>
  <c r="M90"/>
  <c r="L90"/>
  <c r="K90"/>
  <c r="J90"/>
  <c r="I90"/>
  <c r="H90"/>
  <c r="G90"/>
  <c r="F90"/>
  <c r="O89"/>
  <c r="N89"/>
  <c r="M89"/>
  <c r="L89"/>
  <c r="K89"/>
  <c r="J89"/>
  <c r="I89"/>
  <c r="H89"/>
  <c r="G89"/>
  <c r="F89"/>
  <c r="O88"/>
  <c r="N88"/>
  <c r="M88"/>
  <c r="L88"/>
  <c r="K88"/>
  <c r="J88"/>
  <c r="I88"/>
  <c r="H88"/>
  <c r="G88"/>
  <c r="F88"/>
  <c r="O87"/>
  <c r="N87"/>
  <c r="M87"/>
  <c r="L87"/>
  <c r="K87"/>
  <c r="J87"/>
  <c r="I87"/>
  <c r="H87"/>
  <c r="G87"/>
  <c r="F87"/>
  <c r="O86"/>
  <c r="N86"/>
  <c r="M86"/>
  <c r="L86"/>
  <c r="K86"/>
  <c r="J86"/>
  <c r="I86"/>
  <c r="H86"/>
  <c r="G86"/>
  <c r="F86"/>
  <c r="O85"/>
  <c r="N85"/>
  <c r="M85"/>
  <c r="L85"/>
  <c r="K85"/>
  <c r="J85"/>
  <c r="I85"/>
  <c r="H85"/>
  <c r="G85"/>
  <c r="F85"/>
  <c r="O84"/>
  <c r="N84"/>
  <c r="M84"/>
  <c r="L84"/>
  <c r="K84"/>
  <c r="J84"/>
  <c r="I84"/>
  <c r="H84"/>
  <c r="G84"/>
  <c r="F84"/>
  <c r="O83"/>
  <c r="N83"/>
  <c r="M83"/>
  <c r="L83"/>
  <c r="K83"/>
  <c r="J83"/>
  <c r="I83"/>
  <c r="H83"/>
  <c r="G83"/>
  <c r="F83"/>
  <c r="O82"/>
  <c r="N82"/>
  <c r="M82"/>
  <c r="L82"/>
  <c r="K82"/>
  <c r="J82"/>
  <c r="Y84"/>
  <c r="I82"/>
  <c r="X84"/>
  <c r="H82"/>
  <c r="W84"/>
  <c r="G82"/>
  <c r="V84"/>
  <c r="F82"/>
  <c r="U84"/>
  <c r="O81"/>
  <c r="Y83"/>
  <c r="N81"/>
  <c r="X83"/>
  <c r="M81"/>
  <c r="W83"/>
  <c r="L81"/>
  <c r="V83"/>
  <c r="K81"/>
  <c r="U83"/>
  <c r="J81"/>
  <c r="Y82"/>
  <c r="I81"/>
  <c r="X82"/>
  <c r="H81"/>
  <c r="W82"/>
  <c r="G81"/>
  <c r="V82"/>
  <c r="F81"/>
  <c r="U82"/>
  <c r="O80"/>
  <c r="Y81"/>
  <c r="N80"/>
  <c r="X81"/>
  <c r="M80"/>
  <c r="W81"/>
  <c r="L80"/>
  <c r="V81"/>
  <c r="K80"/>
  <c r="U81"/>
  <c r="J80"/>
  <c r="Y80"/>
  <c r="I80"/>
  <c r="X80"/>
  <c r="H80"/>
  <c r="W80"/>
  <c r="G80"/>
  <c r="V80"/>
  <c r="F80"/>
  <c r="U80"/>
  <c r="AH79"/>
  <c r="O78"/>
  <c r="N78"/>
  <c r="M78"/>
  <c r="L78"/>
  <c r="K78"/>
  <c r="J78"/>
  <c r="I78"/>
  <c r="H78"/>
  <c r="G78"/>
  <c r="F78"/>
  <c r="O77"/>
  <c r="N77"/>
  <c r="M77"/>
  <c r="L77"/>
  <c r="K77"/>
  <c r="J77"/>
  <c r="I77"/>
  <c r="H77"/>
  <c r="G77"/>
  <c r="F77"/>
  <c r="O76"/>
  <c r="N76"/>
  <c r="M76"/>
  <c r="L76"/>
  <c r="K76"/>
  <c r="J76"/>
  <c r="I76"/>
  <c r="H76"/>
  <c r="G76"/>
  <c r="F76"/>
  <c r="O75"/>
  <c r="N75"/>
  <c r="M75"/>
  <c r="L75"/>
  <c r="K75"/>
  <c r="J75"/>
  <c r="I75"/>
  <c r="H75"/>
  <c r="G75"/>
  <c r="F75"/>
  <c r="O74"/>
  <c r="N74"/>
  <c r="M74"/>
  <c r="L74"/>
  <c r="K74"/>
  <c r="J74"/>
  <c r="I74"/>
  <c r="H74"/>
  <c r="G74"/>
  <c r="F74"/>
  <c r="O73"/>
  <c r="N73"/>
  <c r="M73"/>
  <c r="L73"/>
  <c r="K73"/>
  <c r="J73"/>
  <c r="I73"/>
  <c r="H73"/>
  <c r="G73"/>
  <c r="F73"/>
  <c r="O72"/>
  <c r="N72"/>
  <c r="M72"/>
  <c r="L72"/>
  <c r="K72"/>
  <c r="J72"/>
  <c r="I72"/>
  <c r="H72"/>
  <c r="G72"/>
  <c r="F72"/>
  <c r="O71"/>
  <c r="N71"/>
  <c r="M71"/>
  <c r="L71"/>
  <c r="K71"/>
  <c r="J71"/>
  <c r="I71"/>
  <c r="H71"/>
  <c r="G71"/>
  <c r="F71"/>
  <c r="O70"/>
  <c r="N70"/>
  <c r="M70"/>
  <c r="L70"/>
  <c r="K70"/>
  <c r="J70"/>
  <c r="I70"/>
  <c r="H70"/>
  <c r="G70"/>
  <c r="F70"/>
  <c r="O69"/>
  <c r="N69"/>
  <c r="M69"/>
  <c r="L69"/>
  <c r="K69"/>
  <c r="J69"/>
  <c r="I69"/>
  <c r="H69"/>
  <c r="G69"/>
  <c r="F69"/>
  <c r="O68"/>
  <c r="N68"/>
  <c r="M68"/>
  <c r="L68"/>
  <c r="K68"/>
  <c r="J68"/>
  <c r="Y69"/>
  <c r="I68"/>
  <c r="X69"/>
  <c r="H68"/>
  <c r="W69"/>
  <c r="G68"/>
  <c r="V69"/>
  <c r="F68"/>
  <c r="U69"/>
  <c r="O67"/>
  <c r="Y68"/>
  <c r="N67"/>
  <c r="X68"/>
  <c r="M67"/>
  <c r="W68"/>
  <c r="L67"/>
  <c r="V68"/>
  <c r="K67"/>
  <c r="U68"/>
  <c r="J67"/>
  <c r="Y67"/>
  <c r="I67"/>
  <c r="X67"/>
  <c r="H67"/>
  <c r="W67"/>
  <c r="G67"/>
  <c r="V67"/>
  <c r="F67"/>
  <c r="U67"/>
  <c r="AH66"/>
  <c r="O65"/>
  <c r="N65"/>
  <c r="M65"/>
  <c r="L65"/>
  <c r="K65"/>
  <c r="J65"/>
  <c r="I65"/>
  <c r="H65"/>
  <c r="G65"/>
  <c r="F65"/>
  <c r="O64"/>
  <c r="N64"/>
  <c r="M64"/>
  <c r="L64"/>
  <c r="K64"/>
  <c r="J64"/>
  <c r="I64"/>
  <c r="H64"/>
  <c r="G64"/>
  <c r="F64"/>
  <c r="O63"/>
  <c r="N63"/>
  <c r="M63"/>
  <c r="L63"/>
  <c r="K63"/>
  <c r="J63"/>
  <c r="I63"/>
  <c r="H63"/>
  <c r="G63"/>
  <c r="F63"/>
  <c r="O62"/>
  <c r="N62"/>
  <c r="M62"/>
  <c r="L62"/>
  <c r="K62"/>
  <c r="J62"/>
  <c r="I62"/>
  <c r="H62"/>
  <c r="G62"/>
  <c r="F62"/>
  <c r="O61"/>
  <c r="N61"/>
  <c r="M61"/>
  <c r="L61"/>
  <c r="K61"/>
  <c r="J61"/>
  <c r="I61"/>
  <c r="H61"/>
  <c r="G61"/>
  <c r="F61"/>
  <c r="O60"/>
  <c r="N60"/>
  <c r="M60"/>
  <c r="L60"/>
  <c r="K60"/>
  <c r="J60"/>
  <c r="I60"/>
  <c r="H60"/>
  <c r="G60"/>
  <c r="F60"/>
  <c r="O59"/>
  <c r="N59"/>
  <c r="M59"/>
  <c r="L59"/>
  <c r="K59"/>
  <c r="J59"/>
  <c r="I59"/>
  <c r="H59"/>
  <c r="G59"/>
  <c r="F59"/>
  <c r="O58"/>
  <c r="N58"/>
  <c r="M58"/>
  <c r="L58"/>
  <c r="K58"/>
  <c r="J58"/>
  <c r="I58"/>
  <c r="H58"/>
  <c r="G58"/>
  <c r="F58"/>
  <c r="O57"/>
  <c r="N57"/>
  <c r="M57"/>
  <c r="L57"/>
  <c r="K57"/>
  <c r="J57"/>
  <c r="I57"/>
  <c r="H57"/>
  <c r="G57"/>
  <c r="F57"/>
  <c r="O56"/>
  <c r="N56"/>
  <c r="M56"/>
  <c r="L56"/>
  <c r="K56"/>
  <c r="J56"/>
  <c r="Y57"/>
  <c r="I56"/>
  <c r="X57"/>
  <c r="H56"/>
  <c r="W57"/>
  <c r="G56"/>
  <c r="V57"/>
  <c r="F56"/>
  <c r="U57"/>
  <c r="O55"/>
  <c r="N55"/>
  <c r="M55"/>
  <c r="L55"/>
  <c r="K55"/>
  <c r="J55"/>
  <c r="Y56"/>
  <c r="I55"/>
  <c r="X56"/>
  <c r="H55"/>
  <c r="W56"/>
  <c r="G55"/>
  <c r="V56"/>
  <c r="F55"/>
  <c r="U56"/>
  <c r="O54"/>
  <c r="Y55"/>
  <c r="N54"/>
  <c r="X55"/>
  <c r="M54"/>
  <c r="W55"/>
  <c r="L54"/>
  <c r="V55"/>
  <c r="K54"/>
  <c r="U55"/>
  <c r="J54"/>
  <c r="Y54"/>
  <c r="I54"/>
  <c r="X54"/>
  <c r="H54"/>
  <c r="W54"/>
  <c r="G54"/>
  <c r="V54"/>
  <c r="F54"/>
  <c r="U54"/>
  <c r="AH53"/>
  <c r="O52"/>
  <c r="N52"/>
  <c r="M52"/>
  <c r="L52"/>
  <c r="K52"/>
  <c r="J52"/>
  <c r="I52"/>
  <c r="H52"/>
  <c r="G52"/>
  <c r="F52"/>
  <c r="O51"/>
  <c r="N51"/>
  <c r="M51"/>
  <c r="L51"/>
  <c r="K51"/>
  <c r="J51"/>
  <c r="I51"/>
  <c r="H51"/>
  <c r="G51"/>
  <c r="F51"/>
  <c r="O50"/>
  <c r="N50"/>
  <c r="M50"/>
  <c r="L50"/>
  <c r="K50"/>
  <c r="J50"/>
  <c r="I50"/>
  <c r="H50"/>
  <c r="G50"/>
  <c r="F50"/>
  <c r="O49"/>
  <c r="N49"/>
  <c r="M49"/>
  <c r="L49"/>
  <c r="K49"/>
  <c r="J49"/>
  <c r="I49"/>
  <c r="H49"/>
  <c r="G49"/>
  <c r="F49"/>
  <c r="O48"/>
  <c r="N48"/>
  <c r="M48"/>
  <c r="L48"/>
  <c r="K48"/>
  <c r="J48"/>
  <c r="I48"/>
  <c r="H48"/>
  <c r="G48"/>
  <c r="F48"/>
  <c r="O47"/>
  <c r="N47"/>
  <c r="M47"/>
  <c r="L47"/>
  <c r="K47"/>
  <c r="J47"/>
  <c r="I47"/>
  <c r="H47"/>
  <c r="G47"/>
  <c r="F47"/>
  <c r="O46"/>
  <c r="N46"/>
  <c r="M46"/>
  <c r="L46"/>
  <c r="K46"/>
  <c r="J46"/>
  <c r="I46"/>
  <c r="H46"/>
  <c r="G46"/>
  <c r="F46"/>
  <c r="O45"/>
  <c r="N45"/>
  <c r="M45"/>
  <c r="L45"/>
  <c r="K45"/>
  <c r="J45"/>
  <c r="I45"/>
  <c r="H45"/>
  <c r="G45"/>
  <c r="F45"/>
  <c r="O44"/>
  <c r="N44"/>
  <c r="M44"/>
  <c r="L44"/>
  <c r="K44"/>
  <c r="J44"/>
  <c r="I44"/>
  <c r="H44"/>
  <c r="G44"/>
  <c r="F44"/>
  <c r="O43"/>
  <c r="N43"/>
  <c r="M43"/>
  <c r="L43"/>
  <c r="K43"/>
  <c r="J43"/>
  <c r="Y44"/>
  <c r="I43"/>
  <c r="X44"/>
  <c r="H43"/>
  <c r="W44"/>
  <c r="G43"/>
  <c r="V44"/>
  <c r="F43"/>
  <c r="U44"/>
  <c r="O42"/>
  <c r="N42"/>
  <c r="M42"/>
  <c r="L42"/>
  <c r="K42"/>
  <c r="J42"/>
  <c r="Y43"/>
  <c r="I42"/>
  <c r="X43"/>
  <c r="H42"/>
  <c r="W43"/>
  <c r="G42"/>
  <c r="V43"/>
  <c r="F42"/>
  <c r="U43"/>
  <c r="O41"/>
  <c r="Y42"/>
  <c r="N41"/>
  <c r="X42"/>
  <c r="M41"/>
  <c r="W42"/>
  <c r="L41"/>
  <c r="V42"/>
  <c r="K41"/>
  <c r="U42"/>
  <c r="J41"/>
  <c r="Y41"/>
  <c r="I41"/>
  <c r="X41"/>
  <c r="H41"/>
  <c r="W41"/>
  <c r="G41"/>
  <c r="V41"/>
  <c r="F41"/>
  <c r="U41"/>
  <c r="AH40"/>
  <c r="O39"/>
  <c r="N39"/>
  <c r="M39"/>
  <c r="L39"/>
  <c r="K39"/>
  <c r="J39"/>
  <c r="I39"/>
  <c r="H39"/>
  <c r="G39"/>
  <c r="F39"/>
  <c r="O38"/>
  <c r="N38"/>
  <c r="M38"/>
  <c r="L38"/>
  <c r="K38"/>
  <c r="J38"/>
  <c r="I38"/>
  <c r="H38"/>
  <c r="G38"/>
  <c r="F38"/>
  <c r="O37"/>
  <c r="N37"/>
  <c r="M37"/>
  <c r="L37"/>
  <c r="K37"/>
  <c r="J37"/>
  <c r="I37"/>
  <c r="H37"/>
  <c r="G37"/>
  <c r="F37"/>
  <c r="O36"/>
  <c r="N36"/>
  <c r="M36"/>
  <c r="L36"/>
  <c r="K36"/>
  <c r="J36"/>
  <c r="I36"/>
  <c r="H36"/>
  <c r="G36"/>
  <c r="F36"/>
  <c r="O35"/>
  <c r="N35"/>
  <c r="M35"/>
  <c r="L35"/>
  <c r="K35"/>
  <c r="J35"/>
  <c r="I35"/>
  <c r="H35"/>
  <c r="G35"/>
  <c r="F35"/>
  <c r="O34"/>
  <c r="N34"/>
  <c r="M34"/>
  <c r="L34"/>
  <c r="K34"/>
  <c r="J34"/>
  <c r="I34"/>
  <c r="H34"/>
  <c r="G34"/>
  <c r="F34"/>
  <c r="O33"/>
  <c r="N33"/>
  <c r="M33"/>
  <c r="L33"/>
  <c r="K33"/>
  <c r="J33"/>
  <c r="I33"/>
  <c r="H33"/>
  <c r="G33"/>
  <c r="F33"/>
  <c r="O32"/>
  <c r="N32"/>
  <c r="M32"/>
  <c r="L32"/>
  <c r="K32"/>
  <c r="J32"/>
  <c r="I32"/>
  <c r="H32"/>
  <c r="G32"/>
  <c r="F32"/>
  <c r="O31"/>
  <c r="N31"/>
  <c r="M31"/>
  <c r="L31"/>
  <c r="K31"/>
  <c r="J31"/>
  <c r="I31"/>
  <c r="H31"/>
  <c r="G31"/>
  <c r="F31"/>
  <c r="O30"/>
  <c r="N30"/>
  <c r="M30"/>
  <c r="L30"/>
  <c r="K30"/>
  <c r="J30"/>
  <c r="Y31"/>
  <c r="I30"/>
  <c r="X31"/>
  <c r="H30"/>
  <c r="W31"/>
  <c r="G30"/>
  <c r="V31"/>
  <c r="F30"/>
  <c r="U31"/>
  <c r="O29"/>
  <c r="N29"/>
  <c r="M29"/>
  <c r="L29"/>
  <c r="K29"/>
  <c r="J29"/>
  <c r="Y30"/>
  <c r="I29"/>
  <c r="X30"/>
  <c r="H29"/>
  <c r="W30"/>
  <c r="G29"/>
  <c r="V30"/>
  <c r="F29"/>
  <c r="U30"/>
  <c r="O28"/>
  <c r="Y29"/>
  <c r="N28"/>
  <c r="X29"/>
  <c r="M28"/>
  <c r="W29"/>
  <c r="L28"/>
  <c r="V29"/>
  <c r="K28"/>
  <c r="U29"/>
  <c r="J28"/>
  <c r="Y28"/>
  <c r="I28"/>
  <c r="X28"/>
  <c r="H28"/>
  <c r="W28"/>
  <c r="G28"/>
  <c r="V28"/>
  <c r="F28"/>
  <c r="U28"/>
  <c r="AH27"/>
  <c r="O26"/>
  <c r="N26"/>
  <c r="M26"/>
  <c r="L26"/>
  <c r="K26"/>
  <c r="J26"/>
  <c r="I26"/>
  <c r="H26"/>
  <c r="G26"/>
  <c r="F26"/>
  <c r="O25"/>
  <c r="N25"/>
  <c r="M25"/>
  <c r="L25"/>
  <c r="K25"/>
  <c r="J25"/>
  <c r="I25"/>
  <c r="H25"/>
  <c r="G25"/>
  <c r="F25"/>
  <c r="O24"/>
  <c r="N24"/>
  <c r="M24"/>
  <c r="L24"/>
  <c r="K24"/>
  <c r="J24"/>
  <c r="I24"/>
  <c r="H24"/>
  <c r="G24"/>
  <c r="F24"/>
  <c r="O23"/>
  <c r="N23"/>
  <c r="M23"/>
  <c r="L23"/>
  <c r="K23"/>
  <c r="J23"/>
  <c r="I23"/>
  <c r="H23"/>
  <c r="G23"/>
  <c r="F23"/>
  <c r="O22"/>
  <c r="N22"/>
  <c r="M22"/>
  <c r="L22"/>
  <c r="K22"/>
  <c r="J22"/>
  <c r="I22"/>
  <c r="H22"/>
  <c r="G22"/>
  <c r="F22"/>
  <c r="O21"/>
  <c r="N21"/>
  <c r="M21"/>
  <c r="L21"/>
  <c r="K21"/>
  <c r="J21"/>
  <c r="I21"/>
  <c r="H21"/>
  <c r="G21"/>
  <c r="F21"/>
  <c r="O20"/>
  <c r="N20"/>
  <c r="M20"/>
  <c r="L20"/>
  <c r="K20"/>
  <c r="J20"/>
  <c r="I20"/>
  <c r="H20"/>
  <c r="G20"/>
  <c r="F20"/>
  <c r="O19"/>
  <c r="N19"/>
  <c r="M19"/>
  <c r="L19"/>
  <c r="K19"/>
  <c r="J19"/>
  <c r="I19"/>
  <c r="H19"/>
  <c r="G19"/>
  <c r="F19"/>
  <c r="O18"/>
  <c r="N18"/>
  <c r="M18"/>
  <c r="L18"/>
  <c r="K18"/>
  <c r="J18"/>
  <c r="I18"/>
  <c r="H18"/>
  <c r="G18"/>
  <c r="F18"/>
  <c r="O17"/>
  <c r="N17"/>
  <c r="M17"/>
  <c r="L17"/>
  <c r="K17"/>
  <c r="J17"/>
  <c r="Y18"/>
  <c r="I17"/>
  <c r="X18"/>
  <c r="H17"/>
  <c r="W18"/>
  <c r="G17"/>
  <c r="V18"/>
  <c r="F17"/>
  <c r="U18"/>
  <c r="O16"/>
  <c r="N16"/>
  <c r="M16"/>
  <c r="L16"/>
  <c r="K16"/>
  <c r="J16"/>
  <c r="Y17"/>
  <c r="I16"/>
  <c r="X17"/>
  <c r="H16"/>
  <c r="W17"/>
  <c r="G16"/>
  <c r="V17"/>
  <c r="F16"/>
  <c r="U17"/>
  <c r="O15"/>
  <c r="Y16"/>
  <c r="N15"/>
  <c r="X16"/>
  <c r="M15"/>
  <c r="W16"/>
  <c r="L15"/>
  <c r="V16"/>
  <c r="K15"/>
  <c r="U16"/>
  <c r="J15"/>
  <c r="Y15"/>
  <c r="I15"/>
  <c r="X15"/>
  <c r="H15"/>
  <c r="W15"/>
  <c r="G15"/>
  <c r="V15"/>
  <c r="F15"/>
  <c r="U15"/>
  <c r="AH14"/>
  <c r="O13"/>
  <c r="N13"/>
  <c r="M13"/>
  <c r="L13"/>
  <c r="K13"/>
  <c r="J13"/>
  <c r="I13"/>
  <c r="H13"/>
  <c r="G13"/>
  <c r="F13"/>
  <c r="O12"/>
  <c r="N12"/>
  <c r="M12"/>
  <c r="L12"/>
  <c r="K12"/>
  <c r="J12"/>
  <c r="I12"/>
  <c r="H12"/>
  <c r="G12"/>
  <c r="F12"/>
  <c r="O11"/>
  <c r="N11"/>
  <c r="M11"/>
  <c r="L11"/>
  <c r="K11"/>
  <c r="J11"/>
  <c r="I11"/>
  <c r="H11"/>
  <c r="G11"/>
  <c r="F11"/>
  <c r="O10"/>
  <c r="N10"/>
  <c r="M10"/>
  <c r="L10"/>
  <c r="K10"/>
  <c r="J10"/>
  <c r="I10"/>
  <c r="H10"/>
  <c r="G10"/>
  <c r="F10"/>
  <c r="O9"/>
  <c r="N9"/>
  <c r="M9"/>
  <c r="L9"/>
  <c r="K9"/>
  <c r="J9"/>
  <c r="I9"/>
  <c r="H9"/>
  <c r="G9"/>
  <c r="F9"/>
  <c r="O8"/>
  <c r="N8"/>
  <c r="M8"/>
  <c r="L8"/>
  <c r="K8"/>
  <c r="J8"/>
  <c r="I8"/>
  <c r="H8"/>
  <c r="G8"/>
  <c r="F8"/>
  <c r="O7"/>
  <c r="N7"/>
  <c r="M7"/>
  <c r="L7"/>
  <c r="K7"/>
  <c r="J7"/>
  <c r="I7"/>
  <c r="H7"/>
  <c r="G7"/>
  <c r="F7"/>
  <c r="O6"/>
  <c r="N6"/>
  <c r="M6"/>
  <c r="L6"/>
  <c r="K6"/>
  <c r="J6"/>
  <c r="I6"/>
  <c r="H6"/>
  <c r="G6"/>
  <c r="F6"/>
  <c r="O5"/>
  <c r="N5"/>
  <c r="M5"/>
  <c r="L5"/>
  <c r="K5"/>
  <c r="J5"/>
  <c r="I5"/>
  <c r="H5"/>
  <c r="G5"/>
  <c r="F5"/>
  <c r="O4"/>
  <c r="N4"/>
  <c r="M4"/>
  <c r="L4"/>
  <c r="K4"/>
  <c r="J4"/>
  <c r="Y5"/>
  <c r="I4"/>
  <c r="X5"/>
  <c r="H4"/>
  <c r="W5"/>
  <c r="G4"/>
  <c r="V5"/>
  <c r="F4"/>
  <c r="U5"/>
  <c r="O3"/>
  <c r="N3"/>
  <c r="M3"/>
  <c r="L3"/>
  <c r="K3"/>
  <c r="J3"/>
  <c r="Y4"/>
  <c r="I3"/>
  <c r="X4"/>
  <c r="H3"/>
  <c r="W4"/>
  <c r="G3"/>
  <c r="V4"/>
  <c r="F3"/>
  <c r="U4"/>
  <c r="O2"/>
  <c r="Y3"/>
  <c r="N2"/>
  <c r="X3"/>
  <c r="M2"/>
  <c r="W3"/>
  <c r="L2"/>
  <c r="V3"/>
  <c r="K2"/>
  <c r="U3"/>
  <c r="J2"/>
  <c r="Y2"/>
  <c r="I2"/>
  <c r="X2"/>
  <c r="H2"/>
  <c r="W2"/>
  <c r="G2"/>
  <c r="V2"/>
  <c r="F2"/>
  <c r="U2"/>
  <c r="AH1"/>
  <c r="AB2"/>
  <c r="T2"/>
  <c r="AA2"/>
  <c r="S2"/>
  <c r="AD2"/>
  <c r="Z2"/>
  <c r="AC2"/>
  <c r="AB3"/>
  <c r="T3"/>
  <c r="AA3"/>
  <c r="S3"/>
  <c r="AD3"/>
  <c r="Z3"/>
  <c r="AC3"/>
  <c r="AB4"/>
  <c r="T4"/>
  <c r="AA4"/>
  <c r="S4"/>
  <c r="AD4"/>
  <c r="Z4"/>
  <c r="AC4"/>
  <c r="AB5"/>
  <c r="T5"/>
  <c r="AA5"/>
  <c r="S5"/>
  <c r="AD5"/>
  <c r="Z5"/>
  <c r="AC5"/>
  <c r="AB15"/>
  <c r="T15"/>
  <c r="AA15"/>
  <c r="S15"/>
  <c r="AD15"/>
  <c r="Z15"/>
  <c r="AC15"/>
  <c r="AB16"/>
  <c r="T16"/>
  <c r="AA16"/>
  <c r="S16"/>
  <c r="AD16"/>
  <c r="Z16"/>
  <c r="AC16"/>
  <c r="AB17"/>
  <c r="T17"/>
  <c r="AA17"/>
  <c r="S17"/>
  <c r="AD17"/>
  <c r="Z17"/>
  <c r="AC17"/>
  <c r="AB18"/>
  <c r="T18"/>
  <c r="AA18"/>
  <c r="S18"/>
  <c r="AD18"/>
  <c r="Z18"/>
  <c r="AC18"/>
  <c r="AB28"/>
  <c r="T28"/>
  <c r="AA28"/>
  <c r="S28"/>
  <c r="AD28"/>
  <c r="Z28"/>
  <c r="AC28"/>
  <c r="AB29"/>
  <c r="T29"/>
  <c r="AA29"/>
  <c r="S29"/>
  <c r="AD29"/>
  <c r="Z29"/>
  <c r="AC29"/>
  <c r="AB30"/>
  <c r="T30"/>
  <c r="AA30"/>
  <c r="S30"/>
  <c r="AD30"/>
  <c r="Z30"/>
  <c r="AC30"/>
  <c r="AB31"/>
  <c r="T31"/>
  <c r="AA31"/>
  <c r="S31"/>
  <c r="AD31"/>
  <c r="Z31"/>
  <c r="AC31"/>
  <c r="AB41"/>
  <c r="T41"/>
  <c r="AA41"/>
  <c r="S41"/>
  <c r="AD41"/>
  <c r="Z41"/>
  <c r="AC41"/>
  <c r="AB42"/>
  <c r="T42"/>
  <c r="AA42"/>
  <c r="S42"/>
  <c r="AD42"/>
  <c r="Z42"/>
  <c r="AC42"/>
  <c r="AB43"/>
  <c r="T43"/>
  <c r="AA43"/>
  <c r="S43"/>
  <c r="AD43"/>
  <c r="Z43"/>
  <c r="AC43"/>
  <c r="AB44"/>
  <c r="T44"/>
  <c r="AA44"/>
  <c r="S44"/>
  <c r="AD44"/>
  <c r="Z44"/>
  <c r="AC44"/>
  <c r="AB54"/>
  <c r="T54"/>
  <c r="AA54"/>
  <c r="S54"/>
  <c r="AD54"/>
  <c r="Z54"/>
  <c r="AC54"/>
  <c r="AB55"/>
  <c r="T55"/>
  <c r="AA55"/>
  <c r="S55"/>
  <c r="AD55"/>
  <c r="Z55"/>
  <c r="AC55"/>
  <c r="AB56"/>
  <c r="T56"/>
  <c r="AA56"/>
  <c r="S56"/>
  <c r="AD56"/>
  <c r="Z56"/>
  <c r="AC56"/>
  <c r="AB57"/>
  <c r="T57"/>
  <c r="AA57"/>
  <c r="S57"/>
  <c r="AD57"/>
  <c r="Z57"/>
  <c r="AC57"/>
  <c r="AB67"/>
  <c r="T67"/>
  <c r="AA67"/>
  <c r="S67"/>
  <c r="AD67"/>
  <c r="Z67"/>
  <c r="AC67"/>
  <c r="AB68"/>
  <c r="T68"/>
  <c r="AA68"/>
  <c r="S68"/>
  <c r="AD68"/>
  <c r="Z68"/>
  <c r="AC68"/>
  <c r="AB69"/>
  <c r="T69"/>
  <c r="AA69"/>
  <c r="S69"/>
  <c r="AD69"/>
  <c r="Z69"/>
  <c r="AC69"/>
  <c r="AB80"/>
  <c r="T80"/>
  <c r="AA80"/>
  <c r="S80"/>
  <c r="AD80"/>
  <c r="Z80"/>
  <c r="AC80"/>
  <c r="AB81"/>
  <c r="T81"/>
  <c r="AA81"/>
  <c r="S81"/>
  <c r="AD81"/>
  <c r="Z81"/>
  <c r="AC81"/>
  <c r="AB82"/>
  <c r="T82"/>
  <c r="AA82"/>
  <c r="S82"/>
  <c r="AD82"/>
  <c r="Z82"/>
  <c r="AC82"/>
  <c r="AB83"/>
  <c r="T83"/>
  <c r="AA83"/>
  <c r="S83"/>
  <c r="AD83"/>
  <c r="Z83"/>
  <c r="AC83"/>
  <c r="AB84"/>
  <c r="T84"/>
  <c r="AA84"/>
  <c r="S84"/>
  <c r="AD84"/>
  <c r="Z84"/>
  <c r="AC84"/>
  <c r="AB101"/>
  <c r="T101"/>
  <c r="AA101"/>
  <c r="S101"/>
  <c r="AD101"/>
  <c r="Z101"/>
  <c r="AC101"/>
  <c r="AB102"/>
  <c r="T102"/>
  <c r="AA102"/>
  <c r="S102"/>
  <c r="AD102"/>
  <c r="Z102"/>
  <c r="AC102"/>
  <c r="AB103"/>
  <c r="T103"/>
  <c r="AA103"/>
  <c r="S103"/>
  <c r="AD103"/>
  <c r="Z103"/>
  <c r="AC103"/>
  <c r="AB104"/>
  <c r="T104"/>
  <c r="AA104"/>
  <c r="S104"/>
  <c r="AD104"/>
  <c r="Z104"/>
  <c r="AC104"/>
  <c r="AB105"/>
  <c r="T105"/>
  <c r="AA105"/>
  <c r="S105"/>
  <c r="AD105"/>
  <c r="Z105"/>
  <c r="AC105"/>
  <c r="U70"/>
  <c r="V70"/>
  <c r="W70"/>
  <c r="X70"/>
  <c r="Y70"/>
  <c r="AD70"/>
  <c r="Z70"/>
  <c r="AC70"/>
  <c r="AB70"/>
  <c r="T70"/>
  <c r="AA70"/>
  <c r="AE70"/>
  <c r="S70"/>
  <c r="AE105"/>
  <c r="AE104"/>
  <c r="AE103"/>
  <c r="AE102"/>
  <c r="AE101"/>
  <c r="Q101"/>
  <c r="AE84"/>
  <c r="AE83"/>
  <c r="AE82"/>
  <c r="AE81"/>
  <c r="AE80"/>
  <c r="Q80"/>
  <c r="AE69"/>
  <c r="AE68"/>
  <c r="AE67"/>
  <c r="Q67"/>
  <c r="AE57"/>
  <c r="AE56"/>
  <c r="AE55"/>
  <c r="AE54"/>
  <c r="Q54"/>
  <c r="AE44"/>
  <c r="AE43"/>
  <c r="AE42"/>
  <c r="AE41"/>
  <c r="Q41"/>
  <c r="AE31"/>
  <c r="AE30"/>
  <c r="AE29"/>
  <c r="AE28"/>
  <c r="Q28"/>
  <c r="AE18"/>
  <c r="AE17"/>
  <c r="AE16"/>
  <c r="AE15"/>
  <c r="Q15"/>
  <c r="AE5"/>
  <c r="AE4"/>
  <c r="AE3"/>
  <c r="AE2"/>
  <c r="Q2"/>
  <c r="AN4"/>
  <c r="AM4"/>
  <c r="AL4"/>
  <c r="AK4"/>
  <c r="AJ4"/>
  <c r="AI4"/>
  <c r="AH4"/>
  <c r="AN15"/>
  <c r="AM15"/>
  <c r="AL15"/>
  <c r="AK15"/>
  <c r="AJ15"/>
  <c r="AI15"/>
  <c r="AH15"/>
  <c r="AN28"/>
  <c r="AM28"/>
  <c r="AL28"/>
  <c r="AK28"/>
  <c r="AJ28"/>
  <c r="AI28"/>
  <c r="AH28"/>
  <c r="AN42"/>
  <c r="AM42"/>
  <c r="AL42"/>
  <c r="AK42"/>
  <c r="AJ42"/>
  <c r="AI42"/>
  <c r="AH42"/>
  <c r="AN55"/>
  <c r="AM55"/>
  <c r="AL55"/>
  <c r="AK55"/>
  <c r="AJ55"/>
  <c r="AI55"/>
  <c r="AH55"/>
  <c r="AN69"/>
  <c r="AM69"/>
  <c r="AL69"/>
  <c r="AK69"/>
  <c r="AJ69"/>
  <c r="AI69"/>
  <c r="AH69"/>
  <c r="AN84"/>
  <c r="AM84"/>
  <c r="AL84"/>
  <c r="AK84"/>
  <c r="AJ84"/>
  <c r="AI84"/>
  <c r="AH84"/>
  <c r="AN105"/>
  <c r="AM105"/>
  <c r="AL105"/>
  <c r="AK105"/>
  <c r="AJ105"/>
  <c r="AI105"/>
  <c r="AH105"/>
  <c r="Q3"/>
  <c r="AN5"/>
  <c r="Q4"/>
  <c r="Q5"/>
  <c r="Q16"/>
  <c r="AN18"/>
  <c r="Q17"/>
  <c r="Q18"/>
  <c r="Q29"/>
  <c r="AN31"/>
  <c r="Q30"/>
  <c r="Q31"/>
  <c r="Q42"/>
  <c r="AN44"/>
  <c r="Q43"/>
  <c r="Q44"/>
  <c r="Q55"/>
  <c r="AN57"/>
  <c r="Q56"/>
  <c r="Q57"/>
  <c r="Q68"/>
  <c r="AN70"/>
  <c r="Q69"/>
  <c r="Q81"/>
  <c r="AN83"/>
  <c r="Q82"/>
  <c r="Q83"/>
  <c r="Q84"/>
  <c r="Q102"/>
  <c r="AN104"/>
  <c r="Q103"/>
  <c r="Q104"/>
  <c r="Q105"/>
  <c r="Q70"/>
  <c r="AH101"/>
  <c r="AI101"/>
  <c r="AJ101"/>
  <c r="AK101"/>
  <c r="AL101"/>
  <c r="AM101"/>
  <c r="AN101"/>
  <c r="AH102"/>
  <c r="AI102"/>
  <c r="AJ102"/>
  <c r="AK102"/>
  <c r="AL102"/>
  <c r="AM102"/>
  <c r="AN102"/>
  <c r="AH103"/>
  <c r="AI103"/>
  <c r="AJ103"/>
  <c r="AK103"/>
  <c r="AL103"/>
  <c r="AM103"/>
  <c r="AN103"/>
  <c r="AH104"/>
  <c r="AI104"/>
  <c r="AJ104"/>
  <c r="AK104"/>
  <c r="AL104"/>
  <c r="AM104"/>
  <c r="AH80"/>
  <c r="AI80"/>
  <c r="AJ80"/>
  <c r="AK80"/>
  <c r="AL80"/>
  <c r="AM80"/>
  <c r="AN80"/>
  <c r="AH81"/>
  <c r="AI81"/>
  <c r="AJ81"/>
  <c r="AK81"/>
  <c r="AL81"/>
  <c r="AM81"/>
  <c r="AN81"/>
  <c r="AH82"/>
  <c r="AI82"/>
  <c r="AJ82"/>
  <c r="AK82"/>
  <c r="AL82"/>
  <c r="AM82"/>
  <c r="AN82"/>
  <c r="AH83"/>
  <c r="AI83"/>
  <c r="AJ83"/>
  <c r="AK83"/>
  <c r="AL83"/>
  <c r="AM83"/>
  <c r="AH67"/>
  <c r="AI67"/>
  <c r="AJ67"/>
  <c r="AK67"/>
  <c r="AL67"/>
  <c r="AM67"/>
  <c r="AN67"/>
  <c r="AH68"/>
  <c r="AI68"/>
  <c r="AJ68"/>
  <c r="AK68"/>
  <c r="AL68"/>
  <c r="AM68"/>
  <c r="AN68"/>
  <c r="AH70"/>
  <c r="AI70"/>
  <c r="AJ70"/>
  <c r="AK70"/>
  <c r="AL70"/>
  <c r="AM70"/>
  <c r="AH54"/>
  <c r="AI54"/>
  <c r="AJ54"/>
  <c r="AK54"/>
  <c r="AL54"/>
  <c r="AM54"/>
  <c r="AN54"/>
  <c r="AH56"/>
  <c r="AI56"/>
  <c r="AJ56"/>
  <c r="AK56"/>
  <c r="AL56"/>
  <c r="AM56"/>
  <c r="AN56"/>
  <c r="AH57"/>
  <c r="AI57"/>
  <c r="AJ57"/>
  <c r="AK57"/>
  <c r="AL57"/>
  <c r="AM57"/>
  <c r="AH41"/>
  <c r="AI41"/>
  <c r="AJ41"/>
  <c r="AK41"/>
  <c r="AL41"/>
  <c r="AM41"/>
  <c r="AN41"/>
  <c r="AH43"/>
  <c r="AI43"/>
  <c r="AJ43"/>
  <c r="AK43"/>
  <c r="AL43"/>
  <c r="AM43"/>
  <c r="AN43"/>
  <c r="AH44"/>
  <c r="AI44"/>
  <c r="AJ44"/>
  <c r="AK44"/>
  <c r="AL44"/>
  <c r="AM44"/>
  <c r="AH29"/>
  <c r="AI29"/>
  <c r="AJ29"/>
  <c r="AK29"/>
  <c r="AL29"/>
  <c r="AM29"/>
  <c r="AN29"/>
  <c r="AH30"/>
  <c r="AI30"/>
  <c r="AJ30"/>
  <c r="AK30"/>
  <c r="AL30"/>
  <c r="AM30"/>
  <c r="AN30"/>
  <c r="AH31"/>
  <c r="AI31"/>
  <c r="AJ31"/>
  <c r="AK31"/>
  <c r="AL31"/>
  <c r="AM31"/>
  <c r="AH16"/>
  <c r="AI16"/>
  <c r="AJ16"/>
  <c r="AK16"/>
  <c r="AL16"/>
  <c r="AM16"/>
  <c r="AN16"/>
  <c r="AH17"/>
  <c r="AI17"/>
  <c r="AJ17"/>
  <c r="AK17"/>
  <c r="AL17"/>
  <c r="AM17"/>
  <c r="AN17"/>
  <c r="AH18"/>
  <c r="AI18"/>
  <c r="AJ18"/>
  <c r="AK18"/>
  <c r="AL18"/>
  <c r="AM18"/>
  <c r="AH2"/>
  <c r="AI2"/>
  <c r="AJ2"/>
  <c r="AK2"/>
  <c r="AL2"/>
  <c r="AM2"/>
  <c r="AN2"/>
  <c r="AH3"/>
  <c r="AI3"/>
  <c r="AJ3"/>
  <c r="AK3"/>
  <c r="AL3"/>
  <c r="AM3"/>
  <c r="AN3"/>
  <c r="AH5"/>
  <c r="AI5"/>
  <c r="AJ5"/>
  <c r="AK5"/>
  <c r="AL5"/>
  <c r="AM5"/>
</calcChain>
</file>

<file path=xl/sharedStrings.xml><?xml version="1.0" encoding="utf-8"?>
<sst xmlns="http://schemas.openxmlformats.org/spreadsheetml/2006/main" count="418" uniqueCount="52">
  <si>
    <t>G</t>
  </si>
  <si>
    <t>X</t>
  </si>
  <si>
    <t>V</t>
  </si>
  <si>
    <t>GD</t>
  </si>
  <si>
    <t>TD</t>
  </si>
  <si>
    <t>REEKS A</t>
  </si>
  <si>
    <t>W</t>
  </si>
  <si>
    <t>ptn</t>
  </si>
  <si>
    <t>DS</t>
  </si>
  <si>
    <t>tot</t>
  </si>
  <si>
    <t>PTN</t>
  </si>
  <si>
    <t xml:space="preserve">KAFFEE DIXIE </t>
  </si>
  <si>
    <t>MVC DE COULISSE</t>
  </si>
  <si>
    <t xml:space="preserve">SUPRA BAZAR </t>
  </si>
  <si>
    <t xml:space="preserve">SPORTHAL REKKEM </t>
  </si>
  <si>
    <t>REEKS B</t>
  </si>
  <si>
    <t>MVC BLUES UNITED</t>
  </si>
  <si>
    <t>DE PROMILLE BOYS</t>
  </si>
  <si>
    <t xml:space="preserve">D&amp;D CONCEPT </t>
  </si>
  <si>
    <t xml:space="preserve">INTERFISCAL  </t>
  </si>
  <si>
    <t>REEKS C</t>
  </si>
  <si>
    <t xml:space="preserve">BARCA  </t>
  </si>
  <si>
    <t xml:space="preserve">DEN EIK </t>
  </si>
  <si>
    <t>FC ‘T KOT</t>
  </si>
  <si>
    <t xml:space="preserve">KAFFEE BOLERO </t>
  </si>
  <si>
    <t>REEKS D</t>
  </si>
  <si>
    <t xml:space="preserve">PARMENTIER  </t>
  </si>
  <si>
    <t>SQUADRA DI SOGNO</t>
  </si>
  <si>
    <t xml:space="preserve">FC BULTYNCK </t>
  </si>
  <si>
    <t>DEN BLAUWEN ENGEL</t>
  </si>
  <si>
    <t>REEKS E</t>
  </si>
  <si>
    <t>MVC ‘T SCHIPKE</t>
  </si>
  <si>
    <t>FC DE POTTELBERG</t>
  </si>
  <si>
    <t xml:space="preserve">SPORTHAL LAUWE </t>
  </si>
  <si>
    <t xml:space="preserve">TEN GOUDBERGE </t>
  </si>
  <si>
    <t>REEKS F</t>
  </si>
  <si>
    <t xml:space="preserve">WIDEM  </t>
  </si>
  <si>
    <t>MVC LADY I</t>
  </si>
  <si>
    <t>ALFA ‘T SCHIPKE</t>
  </si>
  <si>
    <t>MVC DE SPORTWERELD</t>
  </si>
  <si>
    <t>REEKS G</t>
  </si>
  <si>
    <t xml:space="preserve">KRAMIKSKE  </t>
  </si>
  <si>
    <t>MVC DE CLUB</t>
  </si>
  <si>
    <t xml:space="preserve">MVC CAMEO </t>
  </si>
  <si>
    <t xml:space="preserve">DE RONNY’S </t>
  </si>
  <si>
    <t xml:space="preserve">BIBITAS  </t>
  </si>
  <si>
    <t>REEKS H</t>
  </si>
  <si>
    <t>N’ ARTEN VOET</t>
  </si>
  <si>
    <t xml:space="preserve">PAX UNITED </t>
  </si>
  <si>
    <t xml:space="preserve">PRINS ALBERT </t>
  </si>
  <si>
    <t>MINISJOTTERS VASTE VUIST</t>
  </si>
  <si>
    <t xml:space="preserve">MVC BANKSKE </t>
  </si>
</sst>
</file>

<file path=xl/styles.xml><?xml version="1.0" encoding="utf-8"?>
<styleSheet xmlns="http://schemas.openxmlformats.org/spreadsheetml/2006/main">
  <numFmts count="1">
    <numFmt numFmtId="172" formatCode="_-* #,##0.00\ [$€]_-;\-* #,##0.00\ [$€]_-;_-* &quot;-&quot;??\ [$€]_-;_-@_-"/>
  </numFmts>
  <fonts count="13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6"/>
      <color indexed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color indexed="10"/>
      <name val="Arial"/>
      <family val="2"/>
    </font>
    <font>
      <vertAlign val="subscript"/>
      <sz val="6"/>
      <name val="Arial"/>
      <family val="2"/>
    </font>
    <font>
      <sz val="6"/>
      <color indexed="10"/>
      <name val="Arial"/>
      <family val="2"/>
    </font>
    <font>
      <sz val="6"/>
      <color indexed="9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0" fontId="12" fillId="0" borderId="0"/>
  </cellStyleXfs>
  <cellXfs count="74">
    <xf numFmtId="0" fontId="0" fillId="0" borderId="0" xfId="0"/>
    <xf numFmtId="0" fontId="2" fillId="0" borderId="0" xfId="0" applyFont="1" applyAlignment="1">
      <alignment horizontal="left" shrinkToFit="1"/>
    </xf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4" borderId="2" xfId="0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0" fillId="6" borderId="1" xfId="0" applyFill="1" applyBorder="1"/>
    <xf numFmtId="0" fontId="1" fillId="7" borderId="1" xfId="0" applyFont="1" applyFill="1" applyBorder="1"/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shrinkToFit="1"/>
    </xf>
    <xf numFmtId="0" fontId="5" fillId="6" borderId="3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NumberFormat="1" applyFill="1" applyBorder="1"/>
    <xf numFmtId="0" fontId="0" fillId="3" borderId="0" xfId="0" applyNumberFormat="1" applyFill="1" applyBorder="1"/>
    <xf numFmtId="0" fontId="6" fillId="0" borderId="4" xfId="0" applyFont="1" applyFill="1" applyBorder="1" applyAlignment="1" applyProtection="1">
      <alignment vertical="center" shrinkToFit="1"/>
      <protection locked="0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7" fillId="0" borderId="0" xfId="0" applyFont="1"/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6" fillId="0" borderId="4" xfId="0" quotePrefix="1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1" fillId="0" borderId="5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" xfId="0" quotePrefix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2" fillId="8" borderId="0" xfId="0" applyFont="1" applyFill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3">
    <cellStyle name="Euro" xfId="1"/>
    <cellStyle name="Standaard" xfId="0" builtinId="0"/>
    <cellStyle name="Standaard 2" xfId="2"/>
  </cellStyles>
  <dxfs count="1"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20"/>
  <sheetViews>
    <sheetView tabSelected="1" view="pageLayout" zoomScaleNormal="100" zoomScaleSheetLayoutView="100" workbookViewId="0">
      <selection activeCell="AQ32" sqref="AQ32"/>
    </sheetView>
  </sheetViews>
  <sheetFormatPr defaultRowHeight="11.25" outlineLevelCol="1"/>
  <cols>
    <col min="1" max="2" width="14.28515625" style="1" customWidth="1"/>
    <col min="3" max="4" width="2.5703125" style="2" bestFit="1" customWidth="1"/>
    <col min="5" max="5" width="2.42578125" style="24" bestFit="1" customWidth="1"/>
    <col min="6" max="6" width="2.42578125" style="24" hidden="1" customWidth="1" outlineLevel="1"/>
    <col min="7" max="7" width="2" style="24" hidden="1" customWidth="1" outlineLevel="1"/>
    <col min="8" max="8" width="2.28515625" style="24" hidden="1" customWidth="1" outlineLevel="1"/>
    <col min="9" max="9" width="3.7109375" style="24" hidden="1" customWidth="1" outlineLevel="1"/>
    <col min="10" max="10" width="3.28515625" style="24" hidden="1" customWidth="1" outlineLevel="1"/>
    <col min="11" max="11" width="2.42578125" style="24" hidden="1" customWidth="1" outlineLevel="1"/>
    <col min="12" max="12" width="2" style="24" hidden="1" customWidth="1" outlineLevel="1"/>
    <col min="13" max="13" width="2.28515625" style="24" hidden="1" customWidth="1" outlineLevel="1"/>
    <col min="14" max="14" width="3.7109375" style="24" hidden="1" customWidth="1" outlineLevel="1"/>
    <col min="15" max="15" width="3.28515625" style="24" hidden="1" customWidth="1" outlineLevel="1"/>
    <col min="16" max="17" width="2.42578125" style="24" hidden="1" customWidth="1" outlineLevel="1"/>
    <col min="18" max="18" width="14.85546875" style="36" hidden="1" customWidth="1" outlineLevel="1"/>
    <col min="19" max="19" width="2.5703125" style="36" hidden="1" customWidth="1" outlineLevel="1"/>
    <col min="20" max="26" width="4.42578125" style="64" hidden="1" customWidth="1" outlineLevel="1"/>
    <col min="27" max="31" width="4.85546875" style="2" hidden="1" customWidth="1" outlineLevel="1"/>
    <col min="32" max="32" width="1.85546875" style="2" hidden="1" customWidth="1" outlineLevel="1"/>
    <col min="33" max="33" width="2.7109375" style="2" bestFit="1" customWidth="1" collapsed="1"/>
    <col min="34" max="34" width="17.42578125" style="38" bestFit="1" customWidth="1"/>
    <col min="35" max="35" width="2.5703125" style="39" bestFit="1" customWidth="1"/>
    <col min="36" max="36" width="2.28515625" style="39" bestFit="1" customWidth="1"/>
    <col min="37" max="37" width="2.140625" style="39" bestFit="1" customWidth="1"/>
    <col min="38" max="38" width="2.28515625" style="39" bestFit="1" customWidth="1"/>
    <col min="39" max="40" width="3.7109375" style="39" bestFit="1" customWidth="1"/>
    <col min="41" max="41" width="3" style="2" customWidth="1"/>
    <col min="42" max="16384" width="9.140625" style="2"/>
  </cols>
  <sheetData>
    <row r="1" spans="1:40" s="19" customFormat="1" ht="12.75">
      <c r="A1" s="1"/>
      <c r="B1" s="1"/>
      <c r="C1" s="2"/>
      <c r="D1" s="2"/>
      <c r="E1" s="3"/>
      <c r="F1" s="4" t="s">
        <v>0</v>
      </c>
      <c r="G1" s="4" t="s">
        <v>1</v>
      </c>
      <c r="H1" s="5" t="s">
        <v>2</v>
      </c>
      <c r="I1" s="6" t="s">
        <v>3</v>
      </c>
      <c r="J1" s="6" t="s">
        <v>4</v>
      </c>
      <c r="K1" s="7" t="s">
        <v>0</v>
      </c>
      <c r="L1" s="7" t="s">
        <v>1</v>
      </c>
      <c r="M1" s="8" t="s">
        <v>2</v>
      </c>
      <c r="N1" s="9" t="s">
        <v>3</v>
      </c>
      <c r="O1" s="9" t="s">
        <v>4</v>
      </c>
      <c r="P1" s="3">
        <v>1</v>
      </c>
      <c r="Q1" s="3"/>
      <c r="R1" s="10" t="s">
        <v>5</v>
      </c>
      <c r="S1" s="11" t="s">
        <v>6</v>
      </c>
      <c r="T1" s="12" t="s">
        <v>7</v>
      </c>
      <c r="U1" s="13" t="s">
        <v>0</v>
      </c>
      <c r="V1" s="4" t="s">
        <v>1</v>
      </c>
      <c r="W1" s="5" t="s">
        <v>2</v>
      </c>
      <c r="X1" s="14" t="s">
        <v>3</v>
      </c>
      <c r="Y1" s="6" t="s">
        <v>4</v>
      </c>
      <c r="Z1" s="15" t="s">
        <v>8</v>
      </c>
      <c r="AA1" s="16">
        <v>18</v>
      </c>
      <c r="AB1" s="17">
        <v>6</v>
      </c>
      <c r="AC1" s="18">
        <v>1</v>
      </c>
      <c r="AD1" s="17">
        <v>1</v>
      </c>
      <c r="AE1" s="19" t="s">
        <v>9</v>
      </c>
      <c r="AH1" s="20" t="str">
        <f>R1</f>
        <v>REEKS A</v>
      </c>
      <c r="AI1" s="21" t="s">
        <v>6</v>
      </c>
      <c r="AJ1" s="21" t="s">
        <v>0</v>
      </c>
      <c r="AK1" s="21" t="s">
        <v>1</v>
      </c>
      <c r="AL1" s="21" t="s">
        <v>2</v>
      </c>
      <c r="AM1" s="21" t="s">
        <v>10</v>
      </c>
      <c r="AN1" s="21" t="s">
        <v>8</v>
      </c>
    </row>
    <row r="2" spans="1:40" ht="12.75">
      <c r="A2" s="22" t="s">
        <v>11</v>
      </c>
      <c r="B2" s="22" t="s">
        <v>12</v>
      </c>
      <c r="C2" s="23">
        <v>3</v>
      </c>
      <c r="D2" s="23">
        <v>2</v>
      </c>
      <c r="F2" s="25">
        <f t="shared" ref="F2:F13" si="0">IF(C2&gt;D2,1,0)</f>
        <v>1</v>
      </c>
      <c r="G2" s="25">
        <f t="shared" ref="G2:G13" si="1">IF(C2="",0,IF(C2=D2,1,0))</f>
        <v>0</v>
      </c>
      <c r="H2" s="25">
        <f t="shared" ref="H2:H13" si="2">IF(C2&lt;D2,1,0)</f>
        <v>0</v>
      </c>
      <c r="I2" s="25">
        <f t="shared" ref="I2:J13" si="3">C2</f>
        <v>3</v>
      </c>
      <c r="J2" s="25">
        <f t="shared" si="3"/>
        <v>2</v>
      </c>
      <c r="K2" s="26">
        <f t="shared" ref="K2:K13" si="4">IF(C2&lt;D2,1,0)</f>
        <v>0</v>
      </c>
      <c r="L2" s="26">
        <f t="shared" ref="L2:L13" si="5">IF(C2="",0,IF(C2=D2,1,0))</f>
        <v>0</v>
      </c>
      <c r="M2" s="26">
        <f t="shared" ref="M2:M13" si="6">IF(C2&gt;D2,1,0)</f>
        <v>1</v>
      </c>
      <c r="N2" s="26">
        <f t="shared" ref="N2:N13" si="7">D2</f>
        <v>2</v>
      </c>
      <c r="O2" s="26">
        <f t="shared" ref="O2:O13" si="8">C2</f>
        <v>3</v>
      </c>
      <c r="Q2" s="24">
        <f>RANK($AE$2,$AE$2:AE5,0)</f>
        <v>3</v>
      </c>
      <c r="R2" s="27" t="s">
        <v>11</v>
      </c>
      <c r="S2" s="28">
        <f>SUM(U2,V2,W2)</f>
        <v>5</v>
      </c>
      <c r="T2" s="29">
        <f>SUM(U2*3,V2*1)</f>
        <v>7</v>
      </c>
      <c r="U2" s="28">
        <f>SUMIF($A$2:$A$13,R2,$F$2:$F$13)+SUMIF($B$2:$B$13,R2,$K$2:$K$13)</f>
        <v>2</v>
      </c>
      <c r="V2" s="28">
        <f>SUMIF($A$2:$A$13,R2,$G$2:$G$13)+SUMIF($B$2:$B$13,R2,$L$2:$L$13)</f>
        <v>1</v>
      </c>
      <c r="W2" s="29">
        <f>SUMIF($A$2:$A$13,R2,$H$2:$H$13)+SUMIF($B$2:$B$13,R2,$M$2:$M$13)</f>
        <v>2</v>
      </c>
      <c r="X2" s="29">
        <f>SUMIF($A$2:$A$13,R2,$I$2:$I$13)+SUMIF($B$2:$B$13,R2,$N$2:$N$13)</f>
        <v>21</v>
      </c>
      <c r="Y2" s="29">
        <f>SUMIF($A$2:$A$13,R2,$J$2:$J$13)+SUMIF($B$2:$B$13,R2,$O$2:$O$13)</f>
        <v>26</v>
      </c>
      <c r="Z2" s="29">
        <f>X2-Y2</f>
        <v>-5</v>
      </c>
      <c r="AA2" s="30">
        <f>T2*$AA$1</f>
        <v>126</v>
      </c>
      <c r="AB2" s="2">
        <f>U2*$AB$1</f>
        <v>12</v>
      </c>
      <c r="AC2" s="2">
        <f>Z2*$AC$1</f>
        <v>-5</v>
      </c>
      <c r="AD2" s="2">
        <f>X2*$AD$1</f>
        <v>21</v>
      </c>
      <c r="AE2" s="31">
        <f>SUM(AA2,AB2,AC2,AD2,AF2)</f>
        <v>154.001</v>
      </c>
      <c r="AF2" s="2">
        <v>1E-3</v>
      </c>
      <c r="AG2" s="2">
        <v>1</v>
      </c>
      <c r="AH2" s="32" t="str">
        <f>VLOOKUP(AG2,$Q$2:$Z$5,2,FALSE)</f>
        <v xml:space="preserve">SPORTHAL REKKEM </v>
      </c>
      <c r="AI2" s="33">
        <f>VLOOKUP(AG2,$Q$2:$Z$5,3,FALSE)</f>
        <v>5</v>
      </c>
      <c r="AJ2" s="33">
        <f>VLOOKUP(AG2,$Q$2:$Z$5,5,FALSE)</f>
        <v>4</v>
      </c>
      <c r="AK2" s="33">
        <f>VLOOKUP(AG2,$Q$2:$Z$5,6,FALSE)</f>
        <v>0</v>
      </c>
      <c r="AL2" s="33">
        <f>VLOOKUP(AG2,$Q$2:$Z$5,7,FALSE)</f>
        <v>1</v>
      </c>
      <c r="AM2" s="33">
        <f>VLOOKUP(AG2,$Q$2:$Z$5,4,FALSE)</f>
        <v>12</v>
      </c>
      <c r="AN2" s="33">
        <f>VLOOKUP(AG2,$Q$2:$Z$5,10,FALSE)</f>
        <v>20</v>
      </c>
    </row>
    <row r="3" spans="1:40" ht="12.75">
      <c r="A3" s="34" t="s">
        <v>13</v>
      </c>
      <c r="B3" s="22" t="s">
        <v>14</v>
      </c>
      <c r="C3" s="23">
        <v>3</v>
      </c>
      <c r="D3" s="23">
        <v>9</v>
      </c>
      <c r="F3" s="25">
        <f t="shared" si="0"/>
        <v>0</v>
      </c>
      <c r="G3" s="25">
        <f t="shared" si="1"/>
        <v>0</v>
      </c>
      <c r="H3" s="25">
        <f t="shared" si="2"/>
        <v>1</v>
      </c>
      <c r="I3" s="25">
        <f t="shared" si="3"/>
        <v>3</v>
      </c>
      <c r="J3" s="25">
        <f t="shared" si="3"/>
        <v>9</v>
      </c>
      <c r="K3" s="26">
        <f t="shared" si="4"/>
        <v>1</v>
      </c>
      <c r="L3" s="26">
        <f t="shared" si="5"/>
        <v>0</v>
      </c>
      <c r="M3" s="26">
        <f t="shared" si="6"/>
        <v>0</v>
      </c>
      <c r="N3" s="26">
        <f t="shared" si="7"/>
        <v>9</v>
      </c>
      <c r="O3" s="26">
        <f t="shared" si="8"/>
        <v>3</v>
      </c>
      <c r="Q3" s="24">
        <f>RANK($AE$3,$AE$2:AE5,0)</f>
        <v>4</v>
      </c>
      <c r="R3" s="27" t="s">
        <v>12</v>
      </c>
      <c r="S3" s="28">
        <f>SUM(U3,V3,W3)</f>
        <v>5</v>
      </c>
      <c r="T3" s="29">
        <f>SUM(U3*3,V3*1)</f>
        <v>1</v>
      </c>
      <c r="U3" s="28">
        <f>SUMIF($A$2:$A$13,R3,$F$2:$F$13)+SUMIF($B$2:$B$13,R3,$K$2:$K$13)</f>
        <v>0</v>
      </c>
      <c r="V3" s="28">
        <f>SUMIF($A$2:$A$13,R3,$G$2:$G$13)+SUMIF($B$2:$B$13,R3,$L$2:$L$13)</f>
        <v>1</v>
      </c>
      <c r="W3" s="29">
        <f>SUMIF($A$2:$A$13,R3,$H$2:$H$13)+SUMIF($B$2:$B$13,R3,$M$2:$M$13)</f>
        <v>4</v>
      </c>
      <c r="X3" s="29">
        <f>SUMIF($A$2:$A$13,R3,$I$2:$I$13)+SUMIF($B$2:$B$13,R3,$N$2:$N$13)</f>
        <v>15</v>
      </c>
      <c r="Y3" s="29">
        <f>SUMIF($A$2:$A$13,R3,$J$2:$J$13)+SUMIF($B$2:$B$13,R3,$O$2:$O$13)</f>
        <v>30</v>
      </c>
      <c r="Z3" s="29">
        <f>X3-Y3</f>
        <v>-15</v>
      </c>
      <c r="AA3" s="30">
        <f>T3*$AA$1</f>
        <v>18</v>
      </c>
      <c r="AB3" s="2">
        <f>U3*$AB$1</f>
        <v>0</v>
      </c>
      <c r="AC3" s="2">
        <f>Z3*$AC$1</f>
        <v>-15</v>
      </c>
      <c r="AD3" s="2">
        <f>X3*$AD$1</f>
        <v>15</v>
      </c>
      <c r="AE3" s="31">
        <f>SUM(AA3,AB3,AC3,AD3,AF3)</f>
        <v>18.001999999999999</v>
      </c>
      <c r="AF3" s="2">
        <v>2E-3</v>
      </c>
      <c r="AG3" s="2">
        <v>2</v>
      </c>
      <c r="AH3" s="32" t="str">
        <f>VLOOKUP(AG3,$Q$2:$Z$5,2,FALSE)</f>
        <v xml:space="preserve">SUPRA BAZAR </v>
      </c>
      <c r="AI3" s="33">
        <f>VLOOKUP(AG3,$Q$2:$Z$5,3,FALSE)</f>
        <v>5</v>
      </c>
      <c r="AJ3" s="33">
        <f>VLOOKUP(AG3,$Q$2:$Z$5,5,FALSE)</f>
        <v>3</v>
      </c>
      <c r="AK3" s="33">
        <f>VLOOKUP(AG3,$Q$2:$Z$5,6,FALSE)</f>
        <v>0</v>
      </c>
      <c r="AL3" s="33">
        <f>VLOOKUP(AG3,$Q$2:$Z$5,7,FALSE)</f>
        <v>2</v>
      </c>
      <c r="AM3" s="33">
        <f>VLOOKUP(AG3,$Q$2:$Z$5,4,FALSE)</f>
        <v>9</v>
      </c>
      <c r="AN3" s="33">
        <f>VLOOKUP(AG3,$Q$2:$Z$5,10,FALSE)</f>
        <v>0</v>
      </c>
    </row>
    <row r="4" spans="1:40" ht="12.75">
      <c r="A4" s="22" t="s">
        <v>14</v>
      </c>
      <c r="B4" s="34" t="s">
        <v>13</v>
      </c>
      <c r="C4" s="23">
        <v>9</v>
      </c>
      <c r="D4" s="23">
        <v>3</v>
      </c>
      <c r="F4" s="25">
        <f t="shared" si="0"/>
        <v>1</v>
      </c>
      <c r="G4" s="25">
        <f t="shared" si="1"/>
        <v>0</v>
      </c>
      <c r="H4" s="25">
        <f t="shared" si="2"/>
        <v>0</v>
      </c>
      <c r="I4" s="25">
        <f t="shared" si="3"/>
        <v>9</v>
      </c>
      <c r="J4" s="25">
        <f t="shared" si="3"/>
        <v>3</v>
      </c>
      <c r="K4" s="26">
        <f t="shared" si="4"/>
        <v>0</v>
      </c>
      <c r="L4" s="26">
        <f t="shared" si="5"/>
        <v>0</v>
      </c>
      <c r="M4" s="26">
        <f t="shared" si="6"/>
        <v>1</v>
      </c>
      <c r="N4" s="26">
        <f t="shared" si="7"/>
        <v>3</v>
      </c>
      <c r="O4" s="26">
        <f t="shared" si="8"/>
        <v>9</v>
      </c>
      <c r="Q4" s="24">
        <f>RANK($AE$4,$AE$2:AE5,0)</f>
        <v>2</v>
      </c>
      <c r="R4" s="35" t="s">
        <v>13</v>
      </c>
      <c r="S4" s="28">
        <f>SUM(U4,V4,W4)</f>
        <v>5</v>
      </c>
      <c r="T4" s="29">
        <f>SUM(U4*3,V4*1)</f>
        <v>9</v>
      </c>
      <c r="U4" s="28">
        <f>SUMIF($A$2:$A$13,R4,$F$2:$F$13)+SUMIF($B$2:$B$13,R4,$K$2:$K$13)</f>
        <v>3</v>
      </c>
      <c r="V4" s="28">
        <f>SUMIF($A$2:$A$13,R4,$G$2:$G$13)+SUMIF($B$2:$B$13,R4,$L$2:$L$13)</f>
        <v>0</v>
      </c>
      <c r="W4" s="29">
        <f>SUMIF($A$2:$A$13,R4,$H$2:$H$13)+SUMIF($B$2:$B$13,R4,$M$2:$M$13)</f>
        <v>2</v>
      </c>
      <c r="X4" s="29">
        <f>SUMIF($A$2:$A$13,R4,$I$2:$I$13)+SUMIF($B$2:$B$13,R4,$N$2:$N$13)</f>
        <v>29</v>
      </c>
      <c r="Y4" s="29">
        <f>SUMIF($A$2:$A$13,R4,$J$2:$J$13)+SUMIF($B$2:$B$13,R4,$O$2:$O$13)</f>
        <v>29</v>
      </c>
      <c r="Z4" s="29">
        <f>X4-Y4</f>
        <v>0</v>
      </c>
      <c r="AA4" s="30">
        <f>T4*$AA$1</f>
        <v>162</v>
      </c>
      <c r="AB4" s="2">
        <f>U4*$AB$1</f>
        <v>18</v>
      </c>
      <c r="AC4" s="2">
        <f>Z4*$AC$1</f>
        <v>0</v>
      </c>
      <c r="AD4" s="2">
        <f>X4*$AD$1</f>
        <v>29</v>
      </c>
      <c r="AE4" s="31">
        <f>SUM(AA4,AB4,AC4,AD4,AF4)</f>
        <v>209.00299999999999</v>
      </c>
      <c r="AF4" s="2">
        <v>3.0000000000000001E-3</v>
      </c>
      <c r="AG4" s="2">
        <v>3</v>
      </c>
      <c r="AH4" s="32" t="str">
        <f>VLOOKUP(AG4,$Q$2:$Z$5,2,FALSE)</f>
        <v xml:space="preserve">KAFFEE DIXIE </v>
      </c>
      <c r="AI4" s="33">
        <f>VLOOKUP(AG4,$Q$2:$Z$5,3,FALSE)</f>
        <v>5</v>
      </c>
      <c r="AJ4" s="33">
        <f>VLOOKUP(AG4,$Q$2:$Z$5,5,FALSE)</f>
        <v>2</v>
      </c>
      <c r="AK4" s="33">
        <f>VLOOKUP(AG4,$Q$2:$Z$5,6,FALSE)</f>
        <v>1</v>
      </c>
      <c r="AL4" s="33">
        <f>VLOOKUP(AG4,$Q$2:$Z$5,7,FALSE)</f>
        <v>2</v>
      </c>
      <c r="AM4" s="33">
        <f>VLOOKUP(AG4,$Q$2:$Z$5,4,FALSE)</f>
        <v>7</v>
      </c>
      <c r="AN4" s="33">
        <f>VLOOKUP(AG4,$Q$2:$Z$5,10,FALSE)</f>
        <v>-5</v>
      </c>
    </row>
    <row r="5" spans="1:40" ht="12.75">
      <c r="A5" s="22" t="s">
        <v>12</v>
      </c>
      <c r="B5" s="22" t="s">
        <v>11</v>
      </c>
      <c r="C5" s="23">
        <v>3</v>
      </c>
      <c r="D5" s="23">
        <v>3</v>
      </c>
      <c r="F5" s="25">
        <f t="shared" si="0"/>
        <v>0</v>
      </c>
      <c r="G5" s="25">
        <f t="shared" si="1"/>
        <v>1</v>
      </c>
      <c r="H5" s="25">
        <f t="shared" si="2"/>
        <v>0</v>
      </c>
      <c r="I5" s="25">
        <f t="shared" si="3"/>
        <v>3</v>
      </c>
      <c r="J5" s="25">
        <f t="shared" si="3"/>
        <v>3</v>
      </c>
      <c r="K5" s="26">
        <f t="shared" si="4"/>
        <v>0</v>
      </c>
      <c r="L5" s="26">
        <f t="shared" si="5"/>
        <v>1</v>
      </c>
      <c r="M5" s="26">
        <f t="shared" si="6"/>
        <v>0</v>
      </c>
      <c r="N5" s="26">
        <f t="shared" si="7"/>
        <v>3</v>
      </c>
      <c r="O5" s="26">
        <f t="shared" si="8"/>
        <v>3</v>
      </c>
      <c r="Q5" s="24">
        <f>RANK($AE$5,$AE$1:AE5,0)</f>
        <v>1</v>
      </c>
      <c r="R5" s="27" t="s">
        <v>14</v>
      </c>
      <c r="S5" s="28">
        <f>SUM(U5,V5,W5)</f>
        <v>5</v>
      </c>
      <c r="T5" s="29">
        <f>SUM(U5*3,V5*1)</f>
        <v>12</v>
      </c>
      <c r="U5" s="28">
        <f>SUMIF($A$2:$A$13,R5,$F$2:$F$13)+SUMIF($B$2:$B$13,R5,$K$2:$K$13)</f>
        <v>4</v>
      </c>
      <c r="V5" s="28">
        <f>SUMIF($A$2:$A$13,R5,$G$2:$G$13)+SUMIF($B$2:$B$13,R5,$L$2:$L$13)</f>
        <v>0</v>
      </c>
      <c r="W5" s="29">
        <f>SUMIF($A$2:$A$13,R5,$H$2:$H$13)+SUMIF($B$2:$B$13,R5,$M$2:$M$13)</f>
        <v>1</v>
      </c>
      <c r="X5" s="29">
        <f>SUMIF($A$2:$A$13,R5,$I$2:$I$13)+SUMIF($B$2:$B$13,R5,$N$2:$N$13)</f>
        <v>40</v>
      </c>
      <c r="Y5" s="29">
        <f>SUMIF($A$2:$A$13,R5,$J$2:$J$13)+SUMIF($B$2:$B$13,R5,$O$2:$O$13)</f>
        <v>20</v>
      </c>
      <c r="Z5" s="29">
        <f>X5-Y5</f>
        <v>20</v>
      </c>
      <c r="AA5" s="30">
        <f>T5*$AA$1</f>
        <v>216</v>
      </c>
      <c r="AB5" s="2">
        <f>U5*$AB$1</f>
        <v>24</v>
      </c>
      <c r="AC5" s="2">
        <f>Z5*$AC$1</f>
        <v>20</v>
      </c>
      <c r="AD5" s="2">
        <f>X5*$AD$1</f>
        <v>40</v>
      </c>
      <c r="AE5" s="31">
        <f>SUM(AA5,AB5,AC5,AD5,AF5)</f>
        <v>300.00400000000002</v>
      </c>
      <c r="AF5" s="2">
        <v>4.0000000000000001E-3</v>
      </c>
      <c r="AG5" s="2">
        <v>4</v>
      </c>
      <c r="AH5" s="32" t="str">
        <f>VLOOKUP(AG5,$Q$2:$Z$5,2,FALSE)</f>
        <v>MVC DE COULISSE</v>
      </c>
      <c r="AI5" s="33">
        <f>VLOOKUP(AG5,$Q$2:$Z$5,3,FALSE)</f>
        <v>5</v>
      </c>
      <c r="AJ5" s="33">
        <f>VLOOKUP(AG5,$Q$2:$Z$5,5,FALSE)</f>
        <v>0</v>
      </c>
      <c r="AK5" s="33">
        <f>VLOOKUP(AG5,$Q$2:$Z$5,6,FALSE)</f>
        <v>1</v>
      </c>
      <c r="AL5" s="33">
        <f>VLOOKUP(AG5,$Q$2:$Z$5,7,FALSE)</f>
        <v>4</v>
      </c>
      <c r="AM5" s="33">
        <f>VLOOKUP(AG5,$Q$2:$Z$5,4,FALSE)</f>
        <v>1</v>
      </c>
      <c r="AN5" s="33">
        <f>VLOOKUP(AG5,$Q$2:$Z$5,10,FALSE)</f>
        <v>-15</v>
      </c>
    </row>
    <row r="6" spans="1:40" ht="12.75">
      <c r="A6" s="22" t="s">
        <v>12</v>
      </c>
      <c r="B6" s="22" t="s">
        <v>13</v>
      </c>
      <c r="C6" s="23">
        <v>4</v>
      </c>
      <c r="D6" s="23">
        <v>6</v>
      </c>
      <c r="F6" s="25">
        <f t="shared" si="0"/>
        <v>0</v>
      </c>
      <c r="G6" s="25">
        <f t="shared" si="1"/>
        <v>0</v>
      </c>
      <c r="H6" s="25">
        <f t="shared" si="2"/>
        <v>1</v>
      </c>
      <c r="I6" s="25">
        <f t="shared" si="3"/>
        <v>4</v>
      </c>
      <c r="J6" s="25">
        <f t="shared" si="3"/>
        <v>6</v>
      </c>
      <c r="K6" s="26">
        <f t="shared" si="4"/>
        <v>1</v>
      </c>
      <c r="L6" s="26">
        <f t="shared" si="5"/>
        <v>0</v>
      </c>
      <c r="M6" s="26">
        <f t="shared" si="6"/>
        <v>0</v>
      </c>
      <c r="N6" s="26">
        <f t="shared" si="7"/>
        <v>6</v>
      </c>
      <c r="O6" s="26">
        <f t="shared" si="8"/>
        <v>4</v>
      </c>
      <c r="T6" s="37"/>
      <c r="U6" s="37"/>
      <c r="V6" s="37"/>
      <c r="W6" s="37"/>
      <c r="X6" s="24"/>
      <c r="Y6" s="24"/>
      <c r="Z6" s="24"/>
      <c r="AA6" s="30"/>
      <c r="AB6" s="30"/>
      <c r="AC6" s="30"/>
      <c r="AD6" s="30"/>
      <c r="AE6" s="30"/>
      <c r="AF6" s="30"/>
    </row>
    <row r="7" spans="1:40" ht="12.75">
      <c r="A7" s="22" t="s">
        <v>14</v>
      </c>
      <c r="B7" s="22" t="s">
        <v>11</v>
      </c>
      <c r="C7" s="23">
        <v>11</v>
      </c>
      <c r="D7" s="23">
        <v>3</v>
      </c>
      <c r="F7" s="25">
        <f t="shared" si="0"/>
        <v>1</v>
      </c>
      <c r="G7" s="25">
        <f t="shared" si="1"/>
        <v>0</v>
      </c>
      <c r="H7" s="25">
        <f t="shared" si="2"/>
        <v>0</v>
      </c>
      <c r="I7" s="25">
        <f t="shared" si="3"/>
        <v>11</v>
      </c>
      <c r="J7" s="25">
        <f t="shared" si="3"/>
        <v>3</v>
      </c>
      <c r="K7" s="26">
        <f t="shared" si="4"/>
        <v>0</v>
      </c>
      <c r="L7" s="26">
        <f t="shared" si="5"/>
        <v>0</v>
      </c>
      <c r="M7" s="26">
        <f t="shared" si="6"/>
        <v>1</v>
      </c>
      <c r="N7" s="26">
        <f t="shared" si="7"/>
        <v>3</v>
      </c>
      <c r="O7" s="26">
        <f t="shared" si="8"/>
        <v>11</v>
      </c>
      <c r="T7" s="37"/>
      <c r="U7" s="37"/>
      <c r="V7" s="37"/>
      <c r="W7" s="37"/>
      <c r="X7" s="24"/>
      <c r="Y7" s="24"/>
      <c r="Z7" s="24"/>
      <c r="AA7" s="30"/>
      <c r="AB7" s="30"/>
      <c r="AC7" s="30"/>
      <c r="AD7" s="30"/>
      <c r="AE7" s="30"/>
      <c r="AF7" s="30"/>
    </row>
    <row r="8" spans="1:40" ht="12.75">
      <c r="A8" s="34" t="s">
        <v>11</v>
      </c>
      <c r="B8" s="22" t="s">
        <v>14</v>
      </c>
      <c r="C8" s="23">
        <v>8</v>
      </c>
      <c r="D8" s="23">
        <v>3</v>
      </c>
      <c r="F8" s="25">
        <f t="shared" si="0"/>
        <v>1</v>
      </c>
      <c r="G8" s="25">
        <f t="shared" si="1"/>
        <v>0</v>
      </c>
      <c r="H8" s="25">
        <f t="shared" si="2"/>
        <v>0</v>
      </c>
      <c r="I8" s="25">
        <f t="shared" si="3"/>
        <v>8</v>
      </c>
      <c r="J8" s="25">
        <f t="shared" si="3"/>
        <v>3</v>
      </c>
      <c r="K8" s="26">
        <f t="shared" si="4"/>
        <v>0</v>
      </c>
      <c r="L8" s="26">
        <f t="shared" si="5"/>
        <v>0</v>
      </c>
      <c r="M8" s="26">
        <f t="shared" si="6"/>
        <v>1</v>
      </c>
      <c r="N8" s="26">
        <f t="shared" si="7"/>
        <v>3</v>
      </c>
      <c r="O8" s="26">
        <f t="shared" si="8"/>
        <v>8</v>
      </c>
      <c r="T8" s="37"/>
      <c r="U8" s="37"/>
      <c r="V8" s="37"/>
      <c r="W8" s="37"/>
      <c r="X8" s="24"/>
      <c r="Y8" s="24"/>
      <c r="Z8" s="24"/>
      <c r="AA8" s="30"/>
      <c r="AB8" s="30"/>
      <c r="AC8" s="30"/>
      <c r="AD8" s="30"/>
      <c r="AE8" s="30"/>
      <c r="AF8" s="30"/>
    </row>
    <row r="9" spans="1:40" ht="12.75">
      <c r="A9" s="22" t="s">
        <v>13</v>
      </c>
      <c r="B9" s="22" t="s">
        <v>12</v>
      </c>
      <c r="C9" s="23">
        <v>10</v>
      </c>
      <c r="D9" s="23">
        <v>3</v>
      </c>
      <c r="F9" s="25">
        <f t="shared" si="0"/>
        <v>1</v>
      </c>
      <c r="G9" s="25">
        <f t="shared" si="1"/>
        <v>0</v>
      </c>
      <c r="H9" s="25">
        <f t="shared" si="2"/>
        <v>0</v>
      </c>
      <c r="I9" s="25">
        <f t="shared" si="3"/>
        <v>10</v>
      </c>
      <c r="J9" s="25">
        <f t="shared" si="3"/>
        <v>3</v>
      </c>
      <c r="K9" s="26">
        <f t="shared" si="4"/>
        <v>0</v>
      </c>
      <c r="L9" s="26">
        <f t="shared" si="5"/>
        <v>0</v>
      </c>
      <c r="M9" s="26">
        <f t="shared" si="6"/>
        <v>1</v>
      </c>
      <c r="N9" s="26">
        <f t="shared" si="7"/>
        <v>3</v>
      </c>
      <c r="O9" s="26">
        <f t="shared" si="8"/>
        <v>10</v>
      </c>
      <c r="T9" s="37"/>
      <c r="U9" s="37"/>
      <c r="V9" s="37"/>
      <c r="W9" s="37"/>
      <c r="X9" s="24"/>
      <c r="Y9" s="24"/>
      <c r="Z9" s="24"/>
      <c r="AA9" s="30"/>
      <c r="AB9" s="30"/>
      <c r="AC9" s="30"/>
      <c r="AD9" s="30"/>
      <c r="AE9" s="30"/>
      <c r="AF9" s="30"/>
    </row>
    <row r="10" spans="1:40" ht="12.75">
      <c r="A10" s="40" t="s">
        <v>14</v>
      </c>
      <c r="B10" s="22" t="s">
        <v>12</v>
      </c>
      <c r="C10" s="23">
        <v>8</v>
      </c>
      <c r="D10" s="23">
        <v>3</v>
      </c>
      <c r="F10" s="25">
        <f t="shared" si="0"/>
        <v>1</v>
      </c>
      <c r="G10" s="25">
        <f t="shared" si="1"/>
        <v>0</v>
      </c>
      <c r="H10" s="25">
        <f t="shared" si="2"/>
        <v>0</v>
      </c>
      <c r="I10" s="25">
        <f t="shared" si="3"/>
        <v>8</v>
      </c>
      <c r="J10" s="25">
        <f t="shared" si="3"/>
        <v>3</v>
      </c>
      <c r="K10" s="26">
        <f t="shared" si="4"/>
        <v>0</v>
      </c>
      <c r="L10" s="26">
        <f t="shared" si="5"/>
        <v>0</v>
      </c>
      <c r="M10" s="26">
        <f t="shared" si="6"/>
        <v>1</v>
      </c>
      <c r="N10" s="26">
        <f t="shared" si="7"/>
        <v>3</v>
      </c>
      <c r="O10" s="26">
        <f t="shared" si="8"/>
        <v>8</v>
      </c>
      <c r="T10" s="37"/>
      <c r="U10" s="37"/>
      <c r="V10" s="37"/>
      <c r="W10" s="37"/>
      <c r="X10" s="24"/>
      <c r="Y10" s="24"/>
      <c r="Z10" s="24"/>
      <c r="AA10" s="30"/>
      <c r="AB10" s="30"/>
      <c r="AC10" s="30"/>
      <c r="AD10" s="30"/>
      <c r="AE10" s="30"/>
      <c r="AF10" s="30"/>
    </row>
    <row r="11" spans="1:40" ht="12.75">
      <c r="A11" s="34" t="s">
        <v>13</v>
      </c>
      <c r="B11" s="22" t="s">
        <v>11</v>
      </c>
      <c r="C11" s="23">
        <v>7</v>
      </c>
      <c r="D11" s="23">
        <v>4</v>
      </c>
      <c r="F11" s="25">
        <f t="shared" si="0"/>
        <v>1</v>
      </c>
      <c r="G11" s="25">
        <f t="shared" si="1"/>
        <v>0</v>
      </c>
      <c r="H11" s="25">
        <f t="shared" si="2"/>
        <v>0</v>
      </c>
      <c r="I11" s="25">
        <f t="shared" si="3"/>
        <v>7</v>
      </c>
      <c r="J11" s="25">
        <f t="shared" si="3"/>
        <v>4</v>
      </c>
      <c r="K11" s="26">
        <f t="shared" si="4"/>
        <v>0</v>
      </c>
      <c r="L11" s="26">
        <f t="shared" si="5"/>
        <v>0</v>
      </c>
      <c r="M11" s="26">
        <f t="shared" si="6"/>
        <v>1</v>
      </c>
      <c r="N11" s="26">
        <f t="shared" si="7"/>
        <v>4</v>
      </c>
      <c r="O11" s="26">
        <f t="shared" si="8"/>
        <v>7</v>
      </c>
      <c r="T11" s="37"/>
      <c r="U11" s="37"/>
      <c r="V11" s="37"/>
      <c r="W11" s="37"/>
      <c r="X11" s="24"/>
      <c r="Y11" s="24"/>
      <c r="Z11" s="24"/>
      <c r="AA11" s="30"/>
      <c r="AB11" s="30"/>
      <c r="AC11" s="30"/>
      <c r="AD11" s="30"/>
      <c r="AE11" s="30"/>
      <c r="AF11" s="30"/>
    </row>
    <row r="12" spans="1:40" ht="12.75">
      <c r="A12" s="22"/>
      <c r="B12" s="40"/>
      <c r="C12" s="41"/>
      <c r="D12" s="42"/>
      <c r="F12" s="25">
        <f t="shared" si="0"/>
        <v>0</v>
      </c>
      <c r="G12" s="25">
        <f t="shared" si="1"/>
        <v>0</v>
      </c>
      <c r="H12" s="25">
        <f t="shared" si="2"/>
        <v>0</v>
      </c>
      <c r="I12" s="25">
        <f t="shared" si="3"/>
        <v>0</v>
      </c>
      <c r="J12" s="25">
        <f t="shared" si="3"/>
        <v>0</v>
      </c>
      <c r="K12" s="26">
        <f t="shared" si="4"/>
        <v>0</v>
      </c>
      <c r="L12" s="26">
        <f t="shared" si="5"/>
        <v>0</v>
      </c>
      <c r="M12" s="26">
        <f t="shared" si="6"/>
        <v>0</v>
      </c>
      <c r="N12" s="26">
        <f t="shared" si="7"/>
        <v>0</v>
      </c>
      <c r="O12" s="26">
        <f t="shared" si="8"/>
        <v>0</v>
      </c>
      <c r="T12" s="37"/>
      <c r="U12" s="37"/>
      <c r="V12" s="37"/>
      <c r="W12" s="37"/>
      <c r="X12" s="24"/>
      <c r="Y12" s="24"/>
      <c r="Z12" s="24"/>
      <c r="AA12" s="30"/>
      <c r="AB12" s="30"/>
      <c r="AC12" s="30"/>
      <c r="AD12" s="30"/>
      <c r="AE12" s="30"/>
      <c r="AF12" s="30"/>
    </row>
    <row r="13" spans="1:40" ht="13.5" thickBot="1">
      <c r="A13" s="43"/>
      <c r="B13" s="34"/>
      <c r="C13" s="44"/>
      <c r="D13" s="45"/>
      <c r="F13" s="25">
        <f t="shared" si="0"/>
        <v>0</v>
      </c>
      <c r="G13" s="25">
        <f t="shared" si="1"/>
        <v>0</v>
      </c>
      <c r="H13" s="25">
        <f t="shared" si="2"/>
        <v>0</v>
      </c>
      <c r="I13" s="25">
        <f t="shared" si="3"/>
        <v>0</v>
      </c>
      <c r="J13" s="25">
        <f t="shared" si="3"/>
        <v>0</v>
      </c>
      <c r="K13" s="26">
        <f t="shared" si="4"/>
        <v>0</v>
      </c>
      <c r="L13" s="26">
        <f t="shared" si="5"/>
        <v>0</v>
      </c>
      <c r="M13" s="26">
        <f t="shared" si="6"/>
        <v>0</v>
      </c>
      <c r="N13" s="26">
        <f t="shared" si="7"/>
        <v>0</v>
      </c>
      <c r="O13" s="26">
        <f t="shared" si="8"/>
        <v>0</v>
      </c>
      <c r="T13" s="37"/>
      <c r="U13" s="37"/>
      <c r="V13" s="37"/>
      <c r="W13" s="37"/>
      <c r="X13" s="24"/>
      <c r="Y13" s="24"/>
      <c r="Z13" s="24"/>
      <c r="AA13" s="30"/>
      <c r="AB13" s="30"/>
      <c r="AC13" s="30"/>
      <c r="AD13" s="30"/>
      <c r="AE13" s="30"/>
    </row>
    <row r="14" spans="1:40" ht="12.75">
      <c r="A14" s="46"/>
      <c r="B14" s="47"/>
      <c r="C14" s="48"/>
      <c r="D14" s="49"/>
      <c r="E14" s="3"/>
      <c r="F14" s="4" t="s">
        <v>0</v>
      </c>
      <c r="G14" s="4" t="s">
        <v>1</v>
      </c>
      <c r="H14" s="5" t="s">
        <v>2</v>
      </c>
      <c r="I14" s="6" t="s">
        <v>3</v>
      </c>
      <c r="J14" s="6" t="s">
        <v>4</v>
      </c>
      <c r="K14" s="7" t="s">
        <v>0</v>
      </c>
      <c r="L14" s="7" t="s">
        <v>1</v>
      </c>
      <c r="M14" s="8" t="s">
        <v>2</v>
      </c>
      <c r="N14" s="9" t="s">
        <v>3</v>
      </c>
      <c r="O14" s="9" t="s">
        <v>4</v>
      </c>
      <c r="P14" s="3">
        <v>2</v>
      </c>
      <c r="Q14" s="3"/>
      <c r="R14" s="50" t="s">
        <v>15</v>
      </c>
      <c r="S14" s="11" t="s">
        <v>6</v>
      </c>
      <c r="T14" s="12" t="s">
        <v>7</v>
      </c>
      <c r="U14" s="13" t="s">
        <v>0</v>
      </c>
      <c r="V14" s="4" t="s">
        <v>1</v>
      </c>
      <c r="W14" s="5" t="s">
        <v>2</v>
      </c>
      <c r="X14" s="14" t="s">
        <v>3</v>
      </c>
      <c r="Y14" s="6" t="s">
        <v>4</v>
      </c>
      <c r="Z14" s="15" t="s">
        <v>8</v>
      </c>
      <c r="AA14" s="16">
        <v>18</v>
      </c>
      <c r="AB14" s="17">
        <v>6</v>
      </c>
      <c r="AC14" s="18">
        <v>1</v>
      </c>
      <c r="AD14" s="17">
        <v>1</v>
      </c>
      <c r="AE14" s="19" t="s">
        <v>9</v>
      </c>
      <c r="AG14" s="19"/>
      <c r="AH14" s="20" t="str">
        <f>R14</f>
        <v>REEKS B</v>
      </c>
      <c r="AI14" s="21" t="s">
        <v>6</v>
      </c>
      <c r="AJ14" s="21" t="s">
        <v>0</v>
      </c>
      <c r="AK14" s="21" t="s">
        <v>1</v>
      </c>
      <c r="AL14" s="21" t="s">
        <v>2</v>
      </c>
      <c r="AM14" s="21" t="s">
        <v>10</v>
      </c>
      <c r="AN14" s="21" t="s">
        <v>8</v>
      </c>
    </row>
    <row r="15" spans="1:40" ht="12.75">
      <c r="A15" s="51" t="s">
        <v>16</v>
      </c>
      <c r="B15" s="52" t="s">
        <v>17</v>
      </c>
      <c r="C15" s="23">
        <v>14</v>
      </c>
      <c r="D15" s="23">
        <v>2</v>
      </c>
      <c r="F15" s="25">
        <f t="shared" ref="F15:F26" si="9">IF(C15&gt;D15,1,0)</f>
        <v>1</v>
      </c>
      <c r="G15" s="25">
        <f t="shared" ref="G15:G26" si="10">IF(C15="",0,IF(C15=D15,1,0))</f>
        <v>0</v>
      </c>
      <c r="H15" s="25">
        <f t="shared" ref="H15:H26" si="11">IF(C15&lt;D15,1,0)</f>
        <v>0</v>
      </c>
      <c r="I15" s="25">
        <f t="shared" ref="I15:J26" si="12">C15</f>
        <v>14</v>
      </c>
      <c r="J15" s="25">
        <f t="shared" si="12"/>
        <v>2</v>
      </c>
      <c r="K15" s="26">
        <f t="shared" ref="K15:K26" si="13">IF(C15&lt;D15,1,0)</f>
        <v>0</v>
      </c>
      <c r="L15" s="26">
        <f t="shared" ref="L15:L26" si="14">IF(C15="",0,IF(C15=D15,1,0))</f>
        <v>0</v>
      </c>
      <c r="M15" s="26">
        <f t="shared" ref="M15:M26" si="15">IF(C15&gt;D15,1,0)</f>
        <v>1</v>
      </c>
      <c r="N15" s="26">
        <f t="shared" ref="N15:N26" si="16">D15</f>
        <v>2</v>
      </c>
      <c r="O15" s="26">
        <f t="shared" ref="O15:O26" si="17">C15</f>
        <v>14</v>
      </c>
      <c r="Q15" s="24">
        <f>RANK($AE$15,$AE$15:AE18,0)</f>
        <v>1</v>
      </c>
      <c r="R15" s="53" t="s">
        <v>16</v>
      </c>
      <c r="S15" s="28">
        <f>SUM(U15,V15,W15)</f>
        <v>5</v>
      </c>
      <c r="T15" s="29">
        <f>SUM(U15*3,V15*1)</f>
        <v>15</v>
      </c>
      <c r="U15" s="28">
        <f>SUMIF($A$15:$A$26,R15,$F$15:$F$26)+SUMIF($B$15:$B$26,R15,$K$15:$K$26)</f>
        <v>5</v>
      </c>
      <c r="V15" s="28">
        <f>SUMIF($A$15:$A$26,R15,$G$15:$G$26)+SUMIF($B$15:$B$26,R15,$L$15:$L$26)</f>
        <v>0</v>
      </c>
      <c r="W15" s="29">
        <f>SUMIF($A$15:$A$26,R15,$H$15:$H$26)+SUMIF($B$15:$B$26,R15,$M$15:$M$26)</f>
        <v>0</v>
      </c>
      <c r="X15" s="29">
        <f>SUMIF($A$15:$A$26,R15,$I$15:$I$26)+SUMIF($B$15:$B$26,R15,$N$15:$N$26)</f>
        <v>50</v>
      </c>
      <c r="Y15" s="29">
        <f>SUMIF($A$15:$A$26,R15,$J$15:$J$26)+SUMIF($B$15:$B$26,R15,$O$15:$O$26)</f>
        <v>15</v>
      </c>
      <c r="Z15" s="29">
        <f>X15-Y15</f>
        <v>35</v>
      </c>
      <c r="AA15" s="30">
        <f>T15*$AA$1</f>
        <v>270</v>
      </c>
      <c r="AB15" s="2">
        <f>U15*$AB$1</f>
        <v>30</v>
      </c>
      <c r="AC15" s="2">
        <f>Z15*$AC$1</f>
        <v>35</v>
      </c>
      <c r="AD15" s="2">
        <f>X15*$AD$1</f>
        <v>50</v>
      </c>
      <c r="AE15" s="31">
        <f>SUM(AA15,AB15,AC15,AD15,AF15)</f>
        <v>385.00099999999998</v>
      </c>
      <c r="AF15" s="2">
        <v>1E-3</v>
      </c>
      <c r="AG15" s="2">
        <v>1</v>
      </c>
      <c r="AH15" s="32" t="str">
        <f>VLOOKUP(AG15,$Q$15:$Z$18,2,FALSE)</f>
        <v>MVC BLUES UNITED</v>
      </c>
      <c r="AI15" s="33">
        <f>VLOOKUP(AG15,$Q$15:$Z$18,3,FALSE)</f>
        <v>5</v>
      </c>
      <c r="AJ15" s="33">
        <f>VLOOKUP(AG15,$Q$15:$Z$18,5,FALSE)</f>
        <v>5</v>
      </c>
      <c r="AK15" s="33">
        <f>VLOOKUP(AG15,$Q$15:$Z$18,6,FALSE)</f>
        <v>0</v>
      </c>
      <c r="AL15" s="33">
        <f>VLOOKUP(AG15,$Q$15:$Z$18,7,FALSE)</f>
        <v>0</v>
      </c>
      <c r="AM15" s="33">
        <f>VLOOKUP(AG15,$Q$15:$Z$18,4,FALSE)</f>
        <v>15</v>
      </c>
      <c r="AN15" s="33">
        <f>VLOOKUP(AG15,$Q$15:$Z$18,10,FALSE)</f>
        <v>35</v>
      </c>
    </row>
    <row r="16" spans="1:40" ht="12.75">
      <c r="A16" s="51" t="s">
        <v>18</v>
      </c>
      <c r="B16" s="51" t="s">
        <v>19</v>
      </c>
      <c r="C16" s="23">
        <v>3</v>
      </c>
      <c r="D16" s="23">
        <v>5</v>
      </c>
      <c r="F16" s="25">
        <f t="shared" si="9"/>
        <v>0</v>
      </c>
      <c r="G16" s="25">
        <f t="shared" si="10"/>
        <v>0</v>
      </c>
      <c r="H16" s="25">
        <f t="shared" si="11"/>
        <v>1</v>
      </c>
      <c r="I16" s="25">
        <f t="shared" si="12"/>
        <v>3</v>
      </c>
      <c r="J16" s="25">
        <f t="shared" si="12"/>
        <v>5</v>
      </c>
      <c r="K16" s="26">
        <f t="shared" si="13"/>
        <v>1</v>
      </c>
      <c r="L16" s="26">
        <f t="shared" si="14"/>
        <v>0</v>
      </c>
      <c r="M16" s="26">
        <f t="shared" si="15"/>
        <v>0</v>
      </c>
      <c r="N16" s="26">
        <f t="shared" si="16"/>
        <v>5</v>
      </c>
      <c r="O16" s="26">
        <f t="shared" si="17"/>
        <v>3</v>
      </c>
      <c r="Q16" s="24">
        <f>RANK($AE$16,$AE$15:AE18,0)</f>
        <v>4</v>
      </c>
      <c r="R16" s="54" t="s">
        <v>17</v>
      </c>
      <c r="S16" s="28">
        <f>SUM(U16,V16,W16)</f>
        <v>5</v>
      </c>
      <c r="T16" s="29">
        <f>SUM(U16*3,V16*1)</f>
        <v>0</v>
      </c>
      <c r="U16" s="28">
        <f>SUMIF($A$15:$A$26,R16,$F$15:$F$26)+SUMIF($B$15:$B$26,R16,$K$15:$K$26)</f>
        <v>0</v>
      </c>
      <c r="V16" s="28">
        <f>SUMIF($A$15:$A$26,R16,$G$15:$G$26)+SUMIF($B$15:$B$26,R16,$L$15:$L$26)</f>
        <v>0</v>
      </c>
      <c r="W16" s="29">
        <f>SUMIF($A$15:$A$26,R16,$H$15:$H$26)+SUMIF($B$15:$B$26,R16,$M$15:$M$26)</f>
        <v>5</v>
      </c>
      <c r="X16" s="29">
        <f>SUMIF($A$15:$A$26,R16,$I$15:$I$26)+SUMIF($B$15:$B$26,R16,$N$15:$N$26)</f>
        <v>17</v>
      </c>
      <c r="Y16" s="29">
        <f>SUMIF($A$15:$A$26,R16,$J$15:$J$26)+SUMIF($B$15:$B$26,R16,$O$15:$O$26)</f>
        <v>42</v>
      </c>
      <c r="Z16" s="29">
        <f>X16-Y16</f>
        <v>-25</v>
      </c>
      <c r="AA16" s="30">
        <f>T16*$AA$1</f>
        <v>0</v>
      </c>
      <c r="AB16" s="2">
        <f>U16*$AB$1</f>
        <v>0</v>
      </c>
      <c r="AC16" s="2">
        <f>Z16*$AC$1</f>
        <v>-25</v>
      </c>
      <c r="AD16" s="2">
        <f>X16*$AD$1</f>
        <v>17</v>
      </c>
      <c r="AE16" s="31">
        <f>SUM(AA16,AB16,AC16,AD16,AF16)</f>
        <v>-7.9980000000000002</v>
      </c>
      <c r="AF16" s="2">
        <v>2E-3</v>
      </c>
      <c r="AG16" s="2">
        <v>2</v>
      </c>
      <c r="AH16" s="32" t="str">
        <f>VLOOKUP(AG16,$Q$15:$Z$18,2,FALSE)</f>
        <v xml:space="preserve">INTERFISCAL  </v>
      </c>
      <c r="AI16" s="33">
        <f>VLOOKUP(AG16,$Q$15:$Z$18,3,FALSE)</f>
        <v>5</v>
      </c>
      <c r="AJ16" s="33">
        <f>VLOOKUP(AG16,$Q$15:$Z$18,5,FALSE)</f>
        <v>3</v>
      </c>
      <c r="AK16" s="33">
        <f>VLOOKUP(AG16,$Q$15:$Z$18,6,FALSE)</f>
        <v>0</v>
      </c>
      <c r="AL16" s="33">
        <f>VLOOKUP(AG16,$Q$15:$Z$18,7,FALSE)</f>
        <v>2</v>
      </c>
      <c r="AM16" s="33">
        <f>VLOOKUP(AG16,$Q$15:$Z$18,4,FALSE)</f>
        <v>9</v>
      </c>
      <c r="AN16" s="33">
        <f>VLOOKUP(AG16,$Q$15:$Z$18,10,FALSE)</f>
        <v>12</v>
      </c>
    </row>
    <row r="17" spans="1:40" ht="12.75">
      <c r="A17" s="51" t="s">
        <v>19</v>
      </c>
      <c r="B17" s="51" t="s">
        <v>18</v>
      </c>
      <c r="C17" s="23">
        <v>9</v>
      </c>
      <c r="D17" s="23">
        <v>0</v>
      </c>
      <c r="F17" s="25">
        <f t="shared" si="9"/>
        <v>1</v>
      </c>
      <c r="G17" s="25">
        <f t="shared" si="10"/>
        <v>0</v>
      </c>
      <c r="H17" s="25">
        <f t="shared" si="11"/>
        <v>0</v>
      </c>
      <c r="I17" s="25">
        <f t="shared" si="12"/>
        <v>9</v>
      </c>
      <c r="J17" s="25">
        <f t="shared" si="12"/>
        <v>0</v>
      </c>
      <c r="K17" s="26">
        <f t="shared" si="13"/>
        <v>0</v>
      </c>
      <c r="L17" s="26">
        <f t="shared" si="14"/>
        <v>0</v>
      </c>
      <c r="M17" s="26">
        <f t="shared" si="15"/>
        <v>1</v>
      </c>
      <c r="N17" s="26">
        <f t="shared" si="16"/>
        <v>0</v>
      </c>
      <c r="O17" s="26">
        <f t="shared" si="17"/>
        <v>9</v>
      </c>
      <c r="Q17" s="24">
        <f>RANK($AE$17,$AE$15:AE18,0)</f>
        <v>3</v>
      </c>
      <c r="R17" s="27" t="s">
        <v>18</v>
      </c>
      <c r="S17" s="28">
        <f>SUM(U17,V17,W17)</f>
        <v>5</v>
      </c>
      <c r="T17" s="29">
        <f>SUM(U17*3,V17*1)</f>
        <v>6</v>
      </c>
      <c r="U17" s="28">
        <f>SUMIF($A$15:$A$26,R17,$F$15:$F$26)+SUMIF($B$15:$B$26,R17,$K$15:$K$26)</f>
        <v>2</v>
      </c>
      <c r="V17" s="28">
        <f>SUMIF($A$15:$A$26,R17,$G$15:$G$26)+SUMIF($B$15:$B$26,R17,$L$15:$L$26)</f>
        <v>0</v>
      </c>
      <c r="W17" s="29">
        <f>SUMIF($A$15:$A$26,R17,$H$15:$H$26)+SUMIF($B$15:$B$26,R17,$M$15:$M$26)</f>
        <v>3</v>
      </c>
      <c r="X17" s="29">
        <f>SUMIF($A$15:$A$26,R17,$I$15:$I$26)+SUMIF($B$15:$B$26,R17,$N$15:$N$26)</f>
        <v>14</v>
      </c>
      <c r="Y17" s="29">
        <f>SUMIF($A$15:$A$26,R17,$J$15:$J$26)+SUMIF($B$15:$B$26,R17,$O$15:$O$26)</f>
        <v>36</v>
      </c>
      <c r="Z17" s="29">
        <f>X17-Y17</f>
        <v>-22</v>
      </c>
      <c r="AA17" s="30">
        <f>T17*$AA$1</f>
        <v>108</v>
      </c>
      <c r="AB17" s="2">
        <f>U17*$AB$1</f>
        <v>12</v>
      </c>
      <c r="AC17" s="2">
        <f>Z17*$AC$1</f>
        <v>-22</v>
      </c>
      <c r="AD17" s="2">
        <f>X17*$AD$1</f>
        <v>14</v>
      </c>
      <c r="AE17" s="31">
        <f>SUM(AA17,AB17,AC17,AD17,AF17)</f>
        <v>112.003</v>
      </c>
      <c r="AF17" s="2">
        <v>3.0000000000000001E-3</v>
      </c>
      <c r="AG17" s="2">
        <v>3</v>
      </c>
      <c r="AH17" s="32" t="str">
        <f>VLOOKUP(AG17,$Q$15:$Z$18,2,FALSE)</f>
        <v xml:space="preserve">D&amp;D CONCEPT </v>
      </c>
      <c r="AI17" s="33">
        <f>VLOOKUP(AG17,$Q$15:$Z$18,3,FALSE)</f>
        <v>5</v>
      </c>
      <c r="AJ17" s="33">
        <f>VLOOKUP(AG17,$Q$15:$Z$18,5,FALSE)</f>
        <v>2</v>
      </c>
      <c r="AK17" s="33">
        <f>VLOOKUP(AG17,$Q$15:$Z$18,6,FALSE)</f>
        <v>0</v>
      </c>
      <c r="AL17" s="33">
        <f>VLOOKUP(AG17,$Q$15:$Z$18,7,FALSE)</f>
        <v>3</v>
      </c>
      <c r="AM17" s="33">
        <f>VLOOKUP(AG17,$Q$15:$Z$18,4,FALSE)</f>
        <v>6</v>
      </c>
      <c r="AN17" s="33">
        <f>VLOOKUP(AG17,$Q$15:$Z$18,10,FALSE)</f>
        <v>-22</v>
      </c>
    </row>
    <row r="18" spans="1:40" ht="12.75">
      <c r="A18" s="52" t="s">
        <v>17</v>
      </c>
      <c r="B18" s="51" t="s">
        <v>16</v>
      </c>
      <c r="C18" s="23">
        <v>5</v>
      </c>
      <c r="D18" s="23">
        <v>10</v>
      </c>
      <c r="F18" s="25">
        <f t="shared" si="9"/>
        <v>0</v>
      </c>
      <c r="G18" s="25">
        <f t="shared" si="10"/>
        <v>0</v>
      </c>
      <c r="H18" s="25">
        <f t="shared" si="11"/>
        <v>1</v>
      </c>
      <c r="I18" s="25">
        <f t="shared" si="12"/>
        <v>5</v>
      </c>
      <c r="J18" s="25">
        <f t="shared" si="12"/>
        <v>10</v>
      </c>
      <c r="K18" s="26">
        <f t="shared" si="13"/>
        <v>1</v>
      </c>
      <c r="L18" s="26">
        <f t="shared" si="14"/>
        <v>0</v>
      </c>
      <c r="M18" s="26">
        <f t="shared" si="15"/>
        <v>0</v>
      </c>
      <c r="N18" s="26">
        <f t="shared" si="16"/>
        <v>10</v>
      </c>
      <c r="O18" s="26">
        <f t="shared" si="17"/>
        <v>5</v>
      </c>
      <c r="Q18" s="24">
        <f>RANK($AE$18,$AE$15:AE18,0)</f>
        <v>2</v>
      </c>
      <c r="R18" s="27" t="s">
        <v>19</v>
      </c>
      <c r="S18" s="28">
        <f>SUM(U18,V18,W18)</f>
        <v>5</v>
      </c>
      <c r="T18" s="29">
        <f>SUM(U18*3,V18*1)</f>
        <v>9</v>
      </c>
      <c r="U18" s="28">
        <f>SUMIF($A$15:$A$26,R18,$F$15:$F$26)+SUMIF($B$15:$B$26,R18,$K$15:$K$26)</f>
        <v>3</v>
      </c>
      <c r="V18" s="28">
        <f>SUMIF($A$15:$A$26,R18,$G$15:$G$26)+SUMIF($B$15:$B$26,R18,$L$15:$L$26)</f>
        <v>0</v>
      </c>
      <c r="W18" s="29">
        <f>SUMIF($A$15:$A$26,R18,$H$15:$H$26)+SUMIF($B$15:$B$26,R18,$M$15:$M$26)</f>
        <v>2</v>
      </c>
      <c r="X18" s="29">
        <f>SUMIF($A$15:$A$26,R18,$I$15:$I$26)+SUMIF($B$15:$B$26,R18,$N$15:$N$26)</f>
        <v>29</v>
      </c>
      <c r="Y18" s="29">
        <f>SUMIF($A$15:$A$26,R18,$J$15:$J$26)+SUMIF($B$15:$B$26,R18,$O$15:$O$26)</f>
        <v>17</v>
      </c>
      <c r="Z18" s="29">
        <f>X18-Y18</f>
        <v>12</v>
      </c>
      <c r="AA18" s="30">
        <f>T18*$AA$1</f>
        <v>162</v>
      </c>
      <c r="AB18" s="2">
        <f>U18*$AB$1</f>
        <v>18</v>
      </c>
      <c r="AC18" s="2">
        <f>Z18*$AC$1</f>
        <v>12</v>
      </c>
      <c r="AD18" s="2">
        <f>X18*$AD$1</f>
        <v>29</v>
      </c>
      <c r="AE18" s="31">
        <f>SUM(AA18,AB18,AC18,AD18,AF18)</f>
        <v>221.00399999999999</v>
      </c>
      <c r="AF18" s="2">
        <v>4.0000000000000001E-3</v>
      </c>
      <c r="AG18" s="2">
        <v>4</v>
      </c>
      <c r="AH18" s="32" t="str">
        <f>VLOOKUP(AG18,$Q$15:$Z$18,2,FALSE)</f>
        <v>DE PROMILLE BOYS</v>
      </c>
      <c r="AI18" s="33">
        <f>VLOOKUP(AG18,$Q$15:$Z$18,3,FALSE)</f>
        <v>5</v>
      </c>
      <c r="AJ18" s="33">
        <f>VLOOKUP(AG18,$Q$15:$Z$18,5,FALSE)</f>
        <v>0</v>
      </c>
      <c r="AK18" s="33">
        <f>VLOOKUP(AG18,$Q$15:$Z$18,6,FALSE)</f>
        <v>0</v>
      </c>
      <c r="AL18" s="33">
        <f>VLOOKUP(AG18,$Q$15:$Z$18,7,FALSE)</f>
        <v>5</v>
      </c>
      <c r="AM18" s="33">
        <f>VLOOKUP(AG18,$Q$15:$Z$18,4,FALSE)</f>
        <v>0</v>
      </c>
      <c r="AN18" s="33">
        <f>VLOOKUP(AG18,$Q$15:$Z$18,10,FALSE)</f>
        <v>-25</v>
      </c>
    </row>
    <row r="19" spans="1:40" ht="12.75">
      <c r="A19" s="52" t="s">
        <v>17</v>
      </c>
      <c r="B19" s="51" t="s">
        <v>18</v>
      </c>
      <c r="C19" s="23">
        <v>5</v>
      </c>
      <c r="D19" s="23">
        <v>6</v>
      </c>
      <c r="F19" s="25">
        <f t="shared" si="9"/>
        <v>0</v>
      </c>
      <c r="G19" s="25">
        <f t="shared" si="10"/>
        <v>0</v>
      </c>
      <c r="H19" s="25">
        <f t="shared" si="11"/>
        <v>1</v>
      </c>
      <c r="I19" s="25">
        <f t="shared" si="12"/>
        <v>5</v>
      </c>
      <c r="J19" s="25">
        <f t="shared" si="12"/>
        <v>6</v>
      </c>
      <c r="K19" s="26">
        <f t="shared" si="13"/>
        <v>1</v>
      </c>
      <c r="L19" s="26">
        <f t="shared" si="14"/>
        <v>0</v>
      </c>
      <c r="M19" s="26">
        <f t="shared" si="15"/>
        <v>0</v>
      </c>
      <c r="N19" s="26">
        <f t="shared" si="16"/>
        <v>6</v>
      </c>
      <c r="O19" s="26">
        <f t="shared" si="17"/>
        <v>5</v>
      </c>
      <c r="R19" s="55"/>
      <c r="S19" s="55"/>
      <c r="T19" s="24"/>
      <c r="U19" s="24"/>
      <c r="V19" s="24"/>
      <c r="W19" s="24"/>
      <c r="X19" s="24"/>
      <c r="Y19" s="24"/>
      <c r="Z19" s="24"/>
      <c r="AA19" s="30"/>
      <c r="AB19" s="30"/>
      <c r="AC19" s="30"/>
      <c r="AD19" s="30"/>
      <c r="AE19" s="30"/>
    </row>
    <row r="20" spans="1:40" ht="12.75">
      <c r="A20" s="51" t="s">
        <v>19</v>
      </c>
      <c r="B20" s="51" t="s">
        <v>16</v>
      </c>
      <c r="C20" s="23">
        <v>4</v>
      </c>
      <c r="D20" s="23">
        <v>7</v>
      </c>
      <c r="F20" s="25">
        <f t="shared" si="9"/>
        <v>0</v>
      </c>
      <c r="G20" s="25">
        <f t="shared" si="10"/>
        <v>0</v>
      </c>
      <c r="H20" s="25">
        <f t="shared" si="11"/>
        <v>1</v>
      </c>
      <c r="I20" s="25">
        <f t="shared" si="12"/>
        <v>4</v>
      </c>
      <c r="J20" s="25">
        <f t="shared" si="12"/>
        <v>7</v>
      </c>
      <c r="K20" s="26">
        <f t="shared" si="13"/>
        <v>1</v>
      </c>
      <c r="L20" s="26">
        <f t="shared" si="14"/>
        <v>0</v>
      </c>
      <c r="M20" s="26">
        <f t="shared" si="15"/>
        <v>0</v>
      </c>
      <c r="N20" s="26">
        <f t="shared" si="16"/>
        <v>7</v>
      </c>
      <c r="O20" s="26">
        <f t="shared" si="17"/>
        <v>4</v>
      </c>
      <c r="R20" s="55"/>
      <c r="S20" s="55"/>
      <c r="T20" s="24"/>
      <c r="U20" s="24"/>
      <c r="V20" s="24"/>
      <c r="W20" s="24"/>
      <c r="X20" s="24"/>
      <c r="Y20" s="24"/>
      <c r="Z20" s="24"/>
      <c r="AA20" s="30"/>
      <c r="AB20" s="30"/>
      <c r="AC20" s="30"/>
      <c r="AD20" s="30"/>
      <c r="AE20" s="30"/>
    </row>
    <row r="21" spans="1:40" ht="12.75">
      <c r="A21" s="51" t="s">
        <v>16</v>
      </c>
      <c r="B21" s="52" t="s">
        <v>19</v>
      </c>
      <c r="C21" s="23">
        <v>5</v>
      </c>
      <c r="D21" s="23">
        <v>3</v>
      </c>
      <c r="F21" s="25">
        <f t="shared" si="9"/>
        <v>1</v>
      </c>
      <c r="G21" s="25">
        <f t="shared" si="10"/>
        <v>0</v>
      </c>
      <c r="H21" s="25">
        <f t="shared" si="11"/>
        <v>0</v>
      </c>
      <c r="I21" s="25">
        <f t="shared" si="12"/>
        <v>5</v>
      </c>
      <c r="J21" s="25">
        <f t="shared" si="12"/>
        <v>3</v>
      </c>
      <c r="K21" s="26">
        <f t="shared" si="13"/>
        <v>0</v>
      </c>
      <c r="L21" s="26">
        <f t="shared" si="14"/>
        <v>0</v>
      </c>
      <c r="M21" s="26">
        <f t="shared" si="15"/>
        <v>1</v>
      </c>
      <c r="N21" s="26">
        <f t="shared" si="16"/>
        <v>3</v>
      </c>
      <c r="O21" s="26">
        <f t="shared" si="17"/>
        <v>5</v>
      </c>
      <c r="R21" s="55"/>
      <c r="S21" s="55"/>
      <c r="T21" s="24"/>
      <c r="U21" s="24"/>
      <c r="V21" s="24"/>
      <c r="W21" s="24"/>
      <c r="X21" s="24"/>
      <c r="Y21" s="24"/>
      <c r="Z21" s="24"/>
      <c r="AA21" s="30"/>
      <c r="AB21" s="30"/>
      <c r="AC21" s="30"/>
      <c r="AD21" s="30"/>
      <c r="AE21" s="30"/>
    </row>
    <row r="22" spans="1:40" ht="12.75">
      <c r="A22" s="51" t="s">
        <v>18</v>
      </c>
      <c r="B22" s="51" t="s">
        <v>17</v>
      </c>
      <c r="C22" s="23">
        <v>4</v>
      </c>
      <c r="D22" s="23">
        <v>3</v>
      </c>
      <c r="F22" s="25">
        <f t="shared" si="9"/>
        <v>1</v>
      </c>
      <c r="G22" s="25">
        <f t="shared" si="10"/>
        <v>0</v>
      </c>
      <c r="H22" s="25">
        <f t="shared" si="11"/>
        <v>0</v>
      </c>
      <c r="I22" s="25">
        <f t="shared" si="12"/>
        <v>4</v>
      </c>
      <c r="J22" s="25">
        <f t="shared" si="12"/>
        <v>3</v>
      </c>
      <c r="K22" s="26">
        <f t="shared" si="13"/>
        <v>0</v>
      </c>
      <c r="L22" s="26">
        <f t="shared" si="14"/>
        <v>0</v>
      </c>
      <c r="M22" s="26">
        <f t="shared" si="15"/>
        <v>1</v>
      </c>
      <c r="N22" s="26">
        <f t="shared" si="16"/>
        <v>3</v>
      </c>
      <c r="O22" s="26">
        <f t="shared" si="17"/>
        <v>4</v>
      </c>
      <c r="R22" s="55"/>
      <c r="S22" s="55"/>
      <c r="T22" s="24"/>
      <c r="U22" s="24"/>
      <c r="V22" s="24"/>
      <c r="W22" s="24"/>
      <c r="X22" s="24"/>
      <c r="Y22" s="24"/>
      <c r="Z22" s="24"/>
      <c r="AA22" s="30"/>
      <c r="AB22" s="30"/>
      <c r="AC22" s="30"/>
      <c r="AD22" s="30"/>
      <c r="AE22" s="30"/>
    </row>
    <row r="23" spans="1:40" ht="12.75">
      <c r="A23" s="51" t="s">
        <v>19</v>
      </c>
      <c r="B23" s="52" t="s">
        <v>17</v>
      </c>
      <c r="C23" s="23">
        <v>8</v>
      </c>
      <c r="D23" s="23">
        <v>2</v>
      </c>
      <c r="F23" s="25">
        <f t="shared" si="9"/>
        <v>1</v>
      </c>
      <c r="G23" s="25">
        <f t="shared" si="10"/>
        <v>0</v>
      </c>
      <c r="H23" s="25">
        <f t="shared" si="11"/>
        <v>0</v>
      </c>
      <c r="I23" s="25">
        <f t="shared" si="12"/>
        <v>8</v>
      </c>
      <c r="J23" s="25">
        <f t="shared" si="12"/>
        <v>2</v>
      </c>
      <c r="K23" s="26">
        <f t="shared" si="13"/>
        <v>0</v>
      </c>
      <c r="L23" s="26">
        <f t="shared" si="14"/>
        <v>0</v>
      </c>
      <c r="M23" s="26">
        <f t="shared" si="15"/>
        <v>1</v>
      </c>
      <c r="N23" s="26">
        <f t="shared" si="16"/>
        <v>2</v>
      </c>
      <c r="O23" s="26">
        <f t="shared" si="17"/>
        <v>8</v>
      </c>
      <c r="R23" s="55"/>
      <c r="S23" s="55"/>
      <c r="T23" s="24"/>
      <c r="U23" s="24"/>
      <c r="V23" s="24"/>
      <c r="W23" s="24"/>
      <c r="X23" s="24"/>
      <c r="Y23" s="24"/>
      <c r="Z23" s="24"/>
      <c r="AA23" s="30"/>
      <c r="AB23" s="30"/>
      <c r="AC23" s="30"/>
      <c r="AD23" s="30"/>
      <c r="AE23" s="30"/>
    </row>
    <row r="24" spans="1:40" ht="12.75">
      <c r="A24" s="51" t="s">
        <v>18</v>
      </c>
      <c r="B24" s="51" t="s">
        <v>16</v>
      </c>
      <c r="C24" s="23">
        <v>1</v>
      </c>
      <c r="D24" s="23">
        <v>14</v>
      </c>
      <c r="F24" s="25">
        <f t="shared" si="9"/>
        <v>0</v>
      </c>
      <c r="G24" s="25">
        <f t="shared" si="10"/>
        <v>0</v>
      </c>
      <c r="H24" s="25">
        <f t="shared" si="11"/>
        <v>1</v>
      </c>
      <c r="I24" s="25">
        <f t="shared" si="12"/>
        <v>1</v>
      </c>
      <c r="J24" s="25">
        <f t="shared" si="12"/>
        <v>14</v>
      </c>
      <c r="K24" s="26">
        <f t="shared" si="13"/>
        <v>1</v>
      </c>
      <c r="L24" s="26">
        <f t="shared" si="14"/>
        <v>0</v>
      </c>
      <c r="M24" s="26">
        <f t="shared" si="15"/>
        <v>0</v>
      </c>
      <c r="N24" s="26">
        <f t="shared" si="16"/>
        <v>14</v>
      </c>
      <c r="O24" s="26">
        <f t="shared" si="17"/>
        <v>1</v>
      </c>
      <c r="R24" s="55"/>
      <c r="S24" s="55"/>
      <c r="T24" s="24"/>
      <c r="U24" s="24"/>
      <c r="V24" s="24"/>
      <c r="W24" s="24"/>
      <c r="X24" s="24"/>
      <c r="Y24" s="24"/>
      <c r="Z24" s="24"/>
      <c r="AA24" s="30"/>
      <c r="AB24" s="30"/>
      <c r="AC24" s="30"/>
      <c r="AD24" s="30"/>
      <c r="AE24" s="30"/>
    </row>
    <row r="25" spans="1:40" ht="12.75">
      <c r="A25" s="56"/>
      <c r="B25" s="57"/>
      <c r="C25" s="41"/>
      <c r="D25" s="42"/>
      <c r="F25" s="25">
        <f t="shared" si="9"/>
        <v>0</v>
      </c>
      <c r="G25" s="25">
        <f t="shared" si="10"/>
        <v>0</v>
      </c>
      <c r="H25" s="25">
        <f t="shared" si="11"/>
        <v>0</v>
      </c>
      <c r="I25" s="25">
        <f t="shared" si="12"/>
        <v>0</v>
      </c>
      <c r="J25" s="25">
        <f t="shared" si="12"/>
        <v>0</v>
      </c>
      <c r="K25" s="26">
        <f t="shared" si="13"/>
        <v>0</v>
      </c>
      <c r="L25" s="26">
        <f t="shared" si="14"/>
        <v>0</v>
      </c>
      <c r="M25" s="26">
        <f t="shared" si="15"/>
        <v>0</v>
      </c>
      <c r="N25" s="26">
        <f t="shared" si="16"/>
        <v>0</v>
      </c>
      <c r="O25" s="26">
        <f t="shared" si="17"/>
        <v>0</v>
      </c>
      <c r="R25" s="55"/>
      <c r="S25" s="55"/>
      <c r="T25" s="24"/>
      <c r="U25" s="24"/>
      <c r="V25" s="24"/>
      <c r="W25" s="24"/>
      <c r="X25" s="24"/>
      <c r="Y25" s="24"/>
      <c r="Z25" s="24"/>
      <c r="AA25" s="30"/>
      <c r="AB25" s="30"/>
      <c r="AC25" s="30"/>
      <c r="AD25" s="30"/>
      <c r="AE25" s="30"/>
    </row>
    <row r="26" spans="1:40" ht="13.5" thickBot="1">
      <c r="A26" s="51"/>
      <c r="B26" s="51"/>
      <c r="C26" s="44"/>
      <c r="D26" s="45"/>
      <c r="F26" s="25">
        <f t="shared" si="9"/>
        <v>0</v>
      </c>
      <c r="G26" s="25">
        <f t="shared" si="10"/>
        <v>0</v>
      </c>
      <c r="H26" s="25">
        <f t="shared" si="11"/>
        <v>0</v>
      </c>
      <c r="I26" s="25">
        <f t="shared" si="12"/>
        <v>0</v>
      </c>
      <c r="J26" s="25">
        <f t="shared" si="12"/>
        <v>0</v>
      </c>
      <c r="K26" s="26">
        <f t="shared" si="13"/>
        <v>0</v>
      </c>
      <c r="L26" s="26">
        <f t="shared" si="14"/>
        <v>0</v>
      </c>
      <c r="M26" s="26">
        <f t="shared" si="15"/>
        <v>0</v>
      </c>
      <c r="N26" s="26">
        <f t="shared" si="16"/>
        <v>0</v>
      </c>
      <c r="O26" s="26">
        <f t="shared" si="17"/>
        <v>0</v>
      </c>
      <c r="R26" s="55"/>
      <c r="S26" s="55"/>
      <c r="T26" s="24"/>
      <c r="U26" s="24"/>
      <c r="V26" s="24"/>
      <c r="W26" s="24"/>
      <c r="X26" s="24"/>
      <c r="Y26" s="24"/>
      <c r="Z26" s="24"/>
      <c r="AA26" s="30"/>
      <c r="AB26" s="30"/>
      <c r="AC26" s="30"/>
      <c r="AD26" s="30"/>
      <c r="AE26" s="30"/>
    </row>
    <row r="27" spans="1:40" ht="12.75">
      <c r="A27" s="58"/>
      <c r="B27" s="59"/>
      <c r="C27" s="48"/>
      <c r="D27" s="49"/>
      <c r="E27" s="3"/>
      <c r="F27" s="4" t="s">
        <v>0</v>
      </c>
      <c r="G27" s="4" t="s">
        <v>1</v>
      </c>
      <c r="H27" s="5" t="s">
        <v>2</v>
      </c>
      <c r="I27" s="6" t="s">
        <v>3</v>
      </c>
      <c r="J27" s="6" t="s">
        <v>4</v>
      </c>
      <c r="K27" s="7" t="s">
        <v>0</v>
      </c>
      <c r="L27" s="7" t="s">
        <v>1</v>
      </c>
      <c r="M27" s="8" t="s">
        <v>2</v>
      </c>
      <c r="N27" s="9" t="s">
        <v>3</v>
      </c>
      <c r="O27" s="9" t="s">
        <v>4</v>
      </c>
      <c r="P27" s="3">
        <v>3</v>
      </c>
      <c r="Q27" s="3"/>
      <c r="R27" s="10" t="s">
        <v>20</v>
      </c>
      <c r="S27" s="11" t="s">
        <v>6</v>
      </c>
      <c r="T27" s="12" t="s">
        <v>7</v>
      </c>
      <c r="U27" s="13" t="s">
        <v>0</v>
      </c>
      <c r="V27" s="4" t="s">
        <v>1</v>
      </c>
      <c r="W27" s="5" t="s">
        <v>2</v>
      </c>
      <c r="X27" s="14" t="s">
        <v>3</v>
      </c>
      <c r="Y27" s="6" t="s">
        <v>4</v>
      </c>
      <c r="Z27" s="15" t="s">
        <v>8</v>
      </c>
      <c r="AA27" s="16">
        <v>18</v>
      </c>
      <c r="AB27" s="17">
        <v>6</v>
      </c>
      <c r="AC27" s="18">
        <v>1</v>
      </c>
      <c r="AD27" s="17">
        <v>1</v>
      </c>
      <c r="AE27" s="19" t="s">
        <v>9</v>
      </c>
      <c r="AG27" s="19"/>
      <c r="AH27" s="20" t="str">
        <f>R27</f>
        <v>REEKS C</v>
      </c>
      <c r="AI27" s="21" t="s">
        <v>6</v>
      </c>
      <c r="AJ27" s="21" t="s">
        <v>0</v>
      </c>
      <c r="AK27" s="21" t="s">
        <v>1</v>
      </c>
      <c r="AL27" s="21" t="s">
        <v>2</v>
      </c>
      <c r="AM27" s="21" t="s">
        <v>10</v>
      </c>
      <c r="AN27" s="21" t="s">
        <v>8</v>
      </c>
    </row>
    <row r="28" spans="1:40" ht="12.75">
      <c r="A28" s="60" t="s">
        <v>21</v>
      </c>
      <c r="B28" s="51" t="s">
        <v>22</v>
      </c>
      <c r="C28" s="23">
        <v>14</v>
      </c>
      <c r="D28" s="23">
        <v>0</v>
      </c>
      <c r="F28" s="25">
        <f t="shared" ref="F28:F39" si="18">IF(C28&gt;D28,1,0)</f>
        <v>1</v>
      </c>
      <c r="G28" s="25">
        <f t="shared" ref="G28:G39" si="19">IF(C28="",0,IF(C28=D28,1,0))</f>
        <v>0</v>
      </c>
      <c r="H28" s="25">
        <f t="shared" ref="H28:H39" si="20">IF(C28&lt;D28,1,0)</f>
        <v>0</v>
      </c>
      <c r="I28" s="25">
        <f t="shared" ref="I28:J39" si="21">C28</f>
        <v>14</v>
      </c>
      <c r="J28" s="25">
        <f t="shared" si="21"/>
        <v>0</v>
      </c>
      <c r="K28" s="26">
        <f t="shared" ref="K28:K39" si="22">IF(C28&lt;D28,1,0)</f>
        <v>0</v>
      </c>
      <c r="L28" s="26">
        <f t="shared" ref="L28:L39" si="23">IF(C28="",0,IF(C28=D28,1,0))</f>
        <v>0</v>
      </c>
      <c r="M28" s="26">
        <f t="shared" ref="M28:M39" si="24">IF(C28&gt;D28,1,0)</f>
        <v>1</v>
      </c>
      <c r="N28" s="26">
        <f t="shared" ref="N28:N39" si="25">D28</f>
        <v>0</v>
      </c>
      <c r="O28" s="26">
        <f t="shared" ref="O28:O39" si="26">C28</f>
        <v>14</v>
      </c>
      <c r="Q28" s="24">
        <f>RANK($AE$28,$AE$28:AE31,0)</f>
        <v>1</v>
      </c>
      <c r="R28" s="60" t="s">
        <v>21</v>
      </c>
      <c r="S28" s="28">
        <f>SUM(U28,V28,W28)</f>
        <v>5</v>
      </c>
      <c r="T28" s="29">
        <f>SUM(U28*3,V28*1)</f>
        <v>15</v>
      </c>
      <c r="U28" s="28">
        <f>SUMIF($A$28:$A$39,R28,$F$28:$F$39)+SUMIF($B$28:$B$39,R28,$K$28:$K$39)</f>
        <v>5</v>
      </c>
      <c r="V28" s="28">
        <f>SUMIF($A$28:$A$39,R28,$G$28:$G$39)+SUMIF($B$28:$B$39,R28,$L$28:$L$39)</f>
        <v>0</v>
      </c>
      <c r="W28" s="29">
        <f>SUMIF($A$28:$A$39,R28,$H$28:$H$39)+SUMIF($B$28:$B$39,R28,$M$28:$M$39)</f>
        <v>0</v>
      </c>
      <c r="X28" s="29">
        <f>SUMIF($A$28:$A$39,R28,$I$28:$I$39)+SUMIF($B$28:$B$39,R28,$N$28:$N$39)</f>
        <v>49</v>
      </c>
      <c r="Y28" s="29">
        <f>SUMIF($A$28:$A$39,R28,$J$28:$J$39)+SUMIF($B$28:$B$39,R28,$O$28:$O$39)</f>
        <v>7</v>
      </c>
      <c r="Z28" s="29">
        <f>X28-Y28</f>
        <v>42</v>
      </c>
      <c r="AA28" s="30">
        <f>T28*$AA$1</f>
        <v>270</v>
      </c>
      <c r="AB28" s="2">
        <f>U28*$AB$1</f>
        <v>30</v>
      </c>
      <c r="AC28" s="2">
        <f>Z28*$AC$1</f>
        <v>42</v>
      </c>
      <c r="AD28" s="2">
        <f>X28*$AD$1</f>
        <v>49</v>
      </c>
      <c r="AE28" s="31">
        <f>SUM(AA28,AB28,AC28,AD28,AF28)</f>
        <v>391.00099999999998</v>
      </c>
      <c r="AF28" s="2">
        <v>1E-3</v>
      </c>
      <c r="AG28" s="2">
        <v>1</v>
      </c>
      <c r="AH28" s="32" t="str">
        <f>VLOOKUP(AG28,$Q$28:$Z$31,2,FALSE)</f>
        <v xml:space="preserve">BARCA  </v>
      </c>
      <c r="AI28" s="33">
        <f>VLOOKUP(AG28,$Q$28:$Z$31,3,FALSE)</f>
        <v>5</v>
      </c>
      <c r="AJ28" s="33">
        <f>VLOOKUP(AG28,$Q$28:$Z$31,5,FALSE)</f>
        <v>5</v>
      </c>
      <c r="AK28" s="33">
        <f>VLOOKUP(AG28,$Q$28:$Z$31,6,FALSE)</f>
        <v>0</v>
      </c>
      <c r="AL28" s="33">
        <f>VLOOKUP(AG28,$Q$28:$Z$31,7,FALSE)</f>
        <v>0</v>
      </c>
      <c r="AM28" s="33">
        <f>VLOOKUP(AG28,$Q$28:$Z$31,4,FALSE)</f>
        <v>15</v>
      </c>
      <c r="AN28" s="33">
        <f>VLOOKUP(AG28,$Q$28:$Z$31,10,FALSE)</f>
        <v>42</v>
      </c>
    </row>
    <row r="29" spans="1:40" ht="12.75">
      <c r="A29" s="22" t="s">
        <v>23</v>
      </c>
      <c r="B29" s="22" t="s">
        <v>24</v>
      </c>
      <c r="C29" s="23">
        <v>13</v>
      </c>
      <c r="D29" s="23">
        <v>1</v>
      </c>
      <c r="F29" s="25">
        <f t="shared" si="18"/>
        <v>1</v>
      </c>
      <c r="G29" s="25">
        <f t="shared" si="19"/>
        <v>0</v>
      </c>
      <c r="H29" s="25">
        <f t="shared" si="20"/>
        <v>0</v>
      </c>
      <c r="I29" s="25">
        <f t="shared" si="21"/>
        <v>13</v>
      </c>
      <c r="J29" s="25">
        <f t="shared" si="21"/>
        <v>1</v>
      </c>
      <c r="K29" s="26">
        <f t="shared" si="22"/>
        <v>0</v>
      </c>
      <c r="L29" s="26">
        <f t="shared" si="23"/>
        <v>0</v>
      </c>
      <c r="M29" s="26">
        <f t="shared" si="24"/>
        <v>1</v>
      </c>
      <c r="N29" s="26">
        <f t="shared" si="25"/>
        <v>1</v>
      </c>
      <c r="O29" s="26">
        <f t="shared" si="26"/>
        <v>13</v>
      </c>
      <c r="Q29" s="24">
        <f>RANK($AE$29,$AE$28:AE31,0)</f>
        <v>4</v>
      </c>
      <c r="R29" s="61" t="s">
        <v>22</v>
      </c>
      <c r="S29" s="28">
        <f>SUM(U29,V29,W29)</f>
        <v>5</v>
      </c>
      <c r="T29" s="29">
        <f>SUM(U29*3,V29*1)</f>
        <v>0</v>
      </c>
      <c r="U29" s="28">
        <f>SUMIF($A$28:$A$39,R29,$F$28:$F$39)+SUMIF($B$28:$B$39,R29,$K$28:$K$39)</f>
        <v>0</v>
      </c>
      <c r="V29" s="28">
        <f>SUMIF($A$28:$A$39,R29,$G$28:$G$39)+SUMIF($B$28:$B$39,R29,$L$28:$L$39)</f>
        <v>0</v>
      </c>
      <c r="W29" s="29">
        <f>SUMIF($A$28:$A$39,R29,$H$28:$H$39)+SUMIF($B$28:$B$39,R29,$M$28:$M$39)</f>
        <v>5</v>
      </c>
      <c r="X29" s="29">
        <f>SUMIF($A$28:$A$39,R29,$I$28:$I$39)+SUMIF($B$28:$B$39,R29,$N$28:$N$39)</f>
        <v>14</v>
      </c>
      <c r="Y29" s="29">
        <f>SUMIF($A$28:$A$39,R29,$J$28:$J$39)+SUMIF($B$28:$B$39,R29,$O$28:$O$39)</f>
        <v>53</v>
      </c>
      <c r="Z29" s="29">
        <f>X29-Y29</f>
        <v>-39</v>
      </c>
      <c r="AA29" s="30">
        <f>T29*$AA$1</f>
        <v>0</v>
      </c>
      <c r="AB29" s="2">
        <f>U29*$AB$1</f>
        <v>0</v>
      </c>
      <c r="AC29" s="2">
        <f>Z29*$AC$1</f>
        <v>-39</v>
      </c>
      <c r="AD29" s="2">
        <f>X29*$AD$1</f>
        <v>14</v>
      </c>
      <c r="AE29" s="31">
        <f>SUM(AA29,AB29,AC29,AD29,AF29)</f>
        <v>-24.998000000000001</v>
      </c>
      <c r="AF29" s="2">
        <v>2E-3</v>
      </c>
      <c r="AG29" s="2">
        <v>2</v>
      </c>
      <c r="AH29" s="32" t="str">
        <f>VLOOKUP(AG29,$Q$28:$Z$31,2,FALSE)</f>
        <v>FC ‘T KOT</v>
      </c>
      <c r="AI29" s="33">
        <f>VLOOKUP(AG29,$Q$28:$Z$31,3,FALSE)</f>
        <v>5</v>
      </c>
      <c r="AJ29" s="33">
        <f>VLOOKUP(AG29,$Q$28:$Z$31,5,FALSE)</f>
        <v>4</v>
      </c>
      <c r="AK29" s="33">
        <f>VLOOKUP(AG29,$Q$28:$Z$31,6,FALSE)</f>
        <v>0</v>
      </c>
      <c r="AL29" s="33">
        <f>VLOOKUP(AG29,$Q$28:$Z$31,7,FALSE)</f>
        <v>1</v>
      </c>
      <c r="AM29" s="33">
        <f>VLOOKUP(AG29,$Q$28:$Z$31,4,FALSE)</f>
        <v>12</v>
      </c>
      <c r="AN29" s="33">
        <f>VLOOKUP(AG29,$Q$28:$Z$31,10,FALSE)</f>
        <v>18</v>
      </c>
    </row>
    <row r="30" spans="1:40" ht="12.75">
      <c r="A30" s="22" t="s">
        <v>24</v>
      </c>
      <c r="B30" s="22" t="s">
        <v>23</v>
      </c>
      <c r="C30" s="23">
        <v>7</v>
      </c>
      <c r="D30" s="23">
        <v>9</v>
      </c>
      <c r="F30" s="25">
        <f t="shared" si="18"/>
        <v>0</v>
      </c>
      <c r="G30" s="25">
        <f t="shared" si="19"/>
        <v>0</v>
      </c>
      <c r="H30" s="25">
        <f t="shared" si="20"/>
        <v>1</v>
      </c>
      <c r="I30" s="25">
        <f t="shared" si="21"/>
        <v>7</v>
      </c>
      <c r="J30" s="25">
        <f t="shared" si="21"/>
        <v>9</v>
      </c>
      <c r="K30" s="26">
        <f t="shared" si="22"/>
        <v>1</v>
      </c>
      <c r="L30" s="26">
        <f t="shared" si="23"/>
        <v>0</v>
      </c>
      <c r="M30" s="26">
        <f t="shared" si="24"/>
        <v>0</v>
      </c>
      <c r="N30" s="26">
        <f t="shared" si="25"/>
        <v>9</v>
      </c>
      <c r="O30" s="26">
        <f t="shared" si="26"/>
        <v>7</v>
      </c>
      <c r="Q30" s="24">
        <f>RANK($AE$30,$AE$28:AE31,0)</f>
        <v>2</v>
      </c>
      <c r="R30" s="61" t="s">
        <v>23</v>
      </c>
      <c r="S30" s="28">
        <f>SUM(U30,V30,W30)</f>
        <v>5</v>
      </c>
      <c r="T30" s="29">
        <f>SUM(U30*3,V30*1)</f>
        <v>12</v>
      </c>
      <c r="U30" s="28">
        <f>SUMIF($A$28:$A$39,R30,$F$28:$F$39)+SUMIF($B$28:$B$39,R30,$K$28:$K$39)</f>
        <v>4</v>
      </c>
      <c r="V30" s="28">
        <f>SUMIF($A$28:$A$39,R30,$G$28:$G$39)+SUMIF($B$28:$B$39,R30,$L$28:$L$39)</f>
        <v>0</v>
      </c>
      <c r="W30" s="29">
        <f>SUMIF($A$28:$A$39,R30,$H$28:$H$39)+SUMIF($B$28:$B$39,R30,$M$28:$M$39)</f>
        <v>1</v>
      </c>
      <c r="X30" s="29">
        <f>SUMIF($A$28:$A$39,R30,$I$28:$I$39)+SUMIF($B$28:$B$39,R30,$N$28:$N$39)</f>
        <v>49</v>
      </c>
      <c r="Y30" s="29">
        <f>SUMIF($A$28:$A$39,R30,$J$28:$J$39)+SUMIF($B$28:$B$39,R30,$O$28:$O$39)</f>
        <v>31</v>
      </c>
      <c r="Z30" s="29">
        <f>X30-Y30</f>
        <v>18</v>
      </c>
      <c r="AA30" s="30">
        <f>T30*$AA$1</f>
        <v>216</v>
      </c>
      <c r="AB30" s="2">
        <f>U30*$AB$1</f>
        <v>24</v>
      </c>
      <c r="AC30" s="2">
        <f>Z30*$AC$1</f>
        <v>18</v>
      </c>
      <c r="AD30" s="2">
        <f>X30*$AD$1</f>
        <v>49</v>
      </c>
      <c r="AE30" s="31">
        <f>SUM(AA30,AB30,AC30,AD30,AF30)</f>
        <v>307.00299999999999</v>
      </c>
      <c r="AF30" s="2">
        <v>3.0000000000000001E-3</v>
      </c>
      <c r="AG30" s="2">
        <v>3</v>
      </c>
      <c r="AH30" s="32" t="str">
        <f>VLOOKUP(AG30,$Q$28:$Z$31,2,FALSE)</f>
        <v xml:space="preserve">KAFFEE BOLERO </v>
      </c>
      <c r="AI30" s="33">
        <f>VLOOKUP(AG30,$Q$28:$Z$31,3,FALSE)</f>
        <v>5</v>
      </c>
      <c r="AJ30" s="33">
        <f>VLOOKUP(AG30,$Q$28:$Z$31,5,FALSE)</f>
        <v>1</v>
      </c>
      <c r="AK30" s="33">
        <f>VLOOKUP(AG30,$Q$28:$Z$31,6,FALSE)</f>
        <v>0</v>
      </c>
      <c r="AL30" s="33">
        <f>VLOOKUP(AG30,$Q$28:$Z$31,7,FALSE)</f>
        <v>4</v>
      </c>
      <c r="AM30" s="33">
        <f>VLOOKUP(AG30,$Q$28:$Z$31,4,FALSE)</f>
        <v>3</v>
      </c>
      <c r="AN30" s="33">
        <f>VLOOKUP(AG30,$Q$28:$Z$31,10,FALSE)</f>
        <v>-21</v>
      </c>
    </row>
    <row r="31" spans="1:40" ht="12.75">
      <c r="A31" s="51" t="s">
        <v>22</v>
      </c>
      <c r="B31" s="60" t="s">
        <v>21</v>
      </c>
      <c r="C31" s="23">
        <v>2</v>
      </c>
      <c r="D31" s="23">
        <v>6</v>
      </c>
      <c r="F31" s="25">
        <f t="shared" si="18"/>
        <v>0</v>
      </c>
      <c r="G31" s="25">
        <f t="shared" si="19"/>
        <v>0</v>
      </c>
      <c r="H31" s="25">
        <f t="shared" si="20"/>
        <v>1</v>
      </c>
      <c r="I31" s="25">
        <f t="shared" si="21"/>
        <v>2</v>
      </c>
      <c r="J31" s="25">
        <f t="shared" si="21"/>
        <v>6</v>
      </c>
      <c r="K31" s="26">
        <f t="shared" si="22"/>
        <v>1</v>
      </c>
      <c r="L31" s="26">
        <f t="shared" si="23"/>
        <v>0</v>
      </c>
      <c r="M31" s="26">
        <f t="shared" si="24"/>
        <v>0</v>
      </c>
      <c r="N31" s="26">
        <f t="shared" si="25"/>
        <v>6</v>
      </c>
      <c r="O31" s="26">
        <f t="shared" si="26"/>
        <v>2</v>
      </c>
      <c r="Q31" s="24">
        <f>RANK($AE$31,$AE$28:AE31,0)</f>
        <v>3</v>
      </c>
      <c r="R31" s="61" t="s">
        <v>24</v>
      </c>
      <c r="S31" s="28">
        <f>SUM(U31,V31,W31)</f>
        <v>5</v>
      </c>
      <c r="T31" s="29">
        <f>SUM(U31*3,V31*1)</f>
        <v>3</v>
      </c>
      <c r="U31" s="28">
        <f>SUMIF($A$28:$A$39,R31,$F$28:$F$39)+SUMIF($B$28:$B$39,R31,$K$28:$K$39)</f>
        <v>1</v>
      </c>
      <c r="V31" s="28">
        <f>SUMIF($A$28:$A$39,R31,$G$28:$G$39)+SUMIF($B$28:$B$39,R31,$L$28:$L$39)</f>
        <v>0</v>
      </c>
      <c r="W31" s="29">
        <f>SUMIF($A$28:$A$39,R31,$H$28:$H$39)+SUMIF($B$28:$B$39,R31,$M$28:$M$39)</f>
        <v>4</v>
      </c>
      <c r="X31" s="29">
        <f>SUMIF($A$28:$A$39,R31,$I$28:$I$39)+SUMIF($B$28:$B$39,R31,$N$28:$N$39)</f>
        <v>19</v>
      </c>
      <c r="Y31" s="29">
        <f>SUMIF($A$28:$A$39,R31,$J$28:$J$39)+SUMIF($B$28:$B$39,R31,$O$28:$O$39)</f>
        <v>40</v>
      </c>
      <c r="Z31" s="29">
        <f>X31-Y31</f>
        <v>-21</v>
      </c>
      <c r="AA31" s="30">
        <f>T31*$AA$1</f>
        <v>54</v>
      </c>
      <c r="AB31" s="2">
        <f>U31*$AB$1</f>
        <v>6</v>
      </c>
      <c r="AC31" s="2">
        <f>Z31*$AC$1</f>
        <v>-21</v>
      </c>
      <c r="AD31" s="2">
        <f>X31*$AD$1</f>
        <v>19</v>
      </c>
      <c r="AE31" s="31">
        <f>SUM(AA31,AB31,AC31,AD31,AF31)</f>
        <v>58.003999999999998</v>
      </c>
      <c r="AF31" s="2">
        <v>4.0000000000000001E-3</v>
      </c>
      <c r="AG31" s="2">
        <v>4</v>
      </c>
      <c r="AH31" s="32" t="str">
        <f>VLOOKUP(AG31,$Q$28:$Z$31,2,FALSE)</f>
        <v xml:space="preserve">DEN EIK </v>
      </c>
      <c r="AI31" s="33">
        <f>VLOOKUP(AG31,$Q$28:$Z$31,3,FALSE)</f>
        <v>5</v>
      </c>
      <c r="AJ31" s="33">
        <f>VLOOKUP(AG31,$Q$28:$Z$31,5,FALSE)</f>
        <v>0</v>
      </c>
      <c r="AK31" s="33">
        <f>VLOOKUP(AG31,$Q$28:$Z$31,6,FALSE)</f>
        <v>0</v>
      </c>
      <c r="AL31" s="33">
        <f>VLOOKUP(AG31,$Q$28:$Z$31,7,FALSE)</f>
        <v>5</v>
      </c>
      <c r="AM31" s="33">
        <f>VLOOKUP(AG31,$Q$28:$Z$31,4,FALSE)</f>
        <v>0</v>
      </c>
      <c r="AN31" s="33">
        <f>VLOOKUP(AG31,$Q$28:$Z$31,10,FALSE)</f>
        <v>-39</v>
      </c>
    </row>
    <row r="32" spans="1:40" ht="12.75">
      <c r="A32" s="51" t="s">
        <v>22</v>
      </c>
      <c r="B32" s="22" t="s">
        <v>23</v>
      </c>
      <c r="C32" s="23">
        <v>4</v>
      </c>
      <c r="D32" s="23">
        <v>17</v>
      </c>
      <c r="F32" s="25">
        <f t="shared" si="18"/>
        <v>0</v>
      </c>
      <c r="G32" s="25">
        <f t="shared" si="19"/>
        <v>0</v>
      </c>
      <c r="H32" s="25">
        <f t="shared" si="20"/>
        <v>1</v>
      </c>
      <c r="I32" s="25">
        <f t="shared" si="21"/>
        <v>4</v>
      </c>
      <c r="J32" s="25">
        <f t="shared" si="21"/>
        <v>17</v>
      </c>
      <c r="K32" s="26">
        <f t="shared" si="22"/>
        <v>1</v>
      </c>
      <c r="L32" s="26">
        <f t="shared" si="23"/>
        <v>0</v>
      </c>
      <c r="M32" s="26">
        <f t="shared" si="24"/>
        <v>0</v>
      </c>
      <c r="N32" s="26">
        <f t="shared" si="25"/>
        <v>17</v>
      </c>
      <c r="O32" s="26">
        <f t="shared" si="26"/>
        <v>4</v>
      </c>
      <c r="R32" s="55"/>
      <c r="S32" s="55"/>
      <c r="T32" s="24"/>
      <c r="U32" s="24"/>
      <c r="V32" s="24"/>
      <c r="W32" s="24"/>
      <c r="X32" s="24"/>
      <c r="Y32" s="24"/>
      <c r="Z32" s="24"/>
      <c r="AA32" s="30"/>
      <c r="AB32" s="30"/>
      <c r="AC32" s="30"/>
      <c r="AD32" s="30"/>
      <c r="AE32" s="30"/>
    </row>
    <row r="33" spans="1:54" ht="12.75">
      <c r="A33" s="22" t="s">
        <v>24</v>
      </c>
      <c r="B33" s="60" t="s">
        <v>21</v>
      </c>
      <c r="C33" s="23">
        <v>2</v>
      </c>
      <c r="D33" s="23">
        <v>11</v>
      </c>
      <c r="F33" s="25">
        <f t="shared" si="18"/>
        <v>0</v>
      </c>
      <c r="G33" s="25">
        <f t="shared" si="19"/>
        <v>0</v>
      </c>
      <c r="H33" s="25">
        <f t="shared" si="20"/>
        <v>1</v>
      </c>
      <c r="I33" s="25">
        <f t="shared" si="21"/>
        <v>2</v>
      </c>
      <c r="J33" s="25">
        <f t="shared" si="21"/>
        <v>11</v>
      </c>
      <c r="K33" s="26">
        <f t="shared" si="22"/>
        <v>1</v>
      </c>
      <c r="L33" s="26">
        <f t="shared" si="23"/>
        <v>0</v>
      </c>
      <c r="M33" s="26">
        <f t="shared" si="24"/>
        <v>0</v>
      </c>
      <c r="N33" s="26">
        <f t="shared" si="25"/>
        <v>11</v>
      </c>
      <c r="O33" s="26">
        <f t="shared" si="26"/>
        <v>2</v>
      </c>
      <c r="R33" s="55"/>
      <c r="S33" s="55"/>
      <c r="T33" s="24"/>
      <c r="U33" s="24"/>
      <c r="V33" s="24"/>
      <c r="W33" s="24"/>
      <c r="X33" s="24"/>
      <c r="Y33" s="24"/>
      <c r="Z33" s="24"/>
      <c r="AA33" s="30"/>
      <c r="AB33" s="30"/>
      <c r="AC33" s="30"/>
      <c r="AD33" s="30"/>
      <c r="AE33" s="30"/>
    </row>
    <row r="34" spans="1:54" ht="12.75">
      <c r="A34" s="22" t="s">
        <v>21</v>
      </c>
      <c r="B34" s="51" t="s">
        <v>24</v>
      </c>
      <c r="C34" s="23">
        <v>4</v>
      </c>
      <c r="D34" s="23">
        <v>2</v>
      </c>
      <c r="F34" s="25">
        <f t="shared" si="18"/>
        <v>1</v>
      </c>
      <c r="G34" s="25">
        <f t="shared" si="19"/>
        <v>0</v>
      </c>
      <c r="H34" s="25">
        <f t="shared" si="20"/>
        <v>0</v>
      </c>
      <c r="I34" s="25">
        <f t="shared" si="21"/>
        <v>4</v>
      </c>
      <c r="J34" s="25">
        <f t="shared" si="21"/>
        <v>2</v>
      </c>
      <c r="K34" s="26">
        <f t="shared" si="22"/>
        <v>0</v>
      </c>
      <c r="L34" s="26">
        <f t="shared" si="23"/>
        <v>0</v>
      </c>
      <c r="M34" s="26">
        <f t="shared" si="24"/>
        <v>1</v>
      </c>
      <c r="N34" s="26">
        <f t="shared" si="25"/>
        <v>2</v>
      </c>
      <c r="O34" s="26">
        <f t="shared" si="26"/>
        <v>4</v>
      </c>
      <c r="R34" s="55"/>
      <c r="S34" s="55"/>
      <c r="T34" s="24"/>
      <c r="U34" s="24"/>
      <c r="V34" s="24"/>
      <c r="W34" s="24"/>
      <c r="X34" s="24"/>
      <c r="Y34" s="24"/>
      <c r="Z34" s="24"/>
      <c r="AA34" s="30"/>
      <c r="AB34" s="30"/>
      <c r="AC34" s="30"/>
      <c r="AD34" s="30"/>
      <c r="AE34" s="30"/>
    </row>
    <row r="35" spans="1:54" ht="12.75">
      <c r="A35" s="60" t="s">
        <v>23</v>
      </c>
      <c r="B35" s="22" t="s">
        <v>22</v>
      </c>
      <c r="C35" s="23">
        <v>9</v>
      </c>
      <c r="D35" s="23">
        <v>5</v>
      </c>
      <c r="F35" s="25">
        <f t="shared" si="18"/>
        <v>1</v>
      </c>
      <c r="G35" s="25">
        <f t="shared" si="19"/>
        <v>0</v>
      </c>
      <c r="H35" s="25">
        <f t="shared" si="20"/>
        <v>0</v>
      </c>
      <c r="I35" s="25">
        <f t="shared" si="21"/>
        <v>9</v>
      </c>
      <c r="J35" s="25">
        <f t="shared" si="21"/>
        <v>5</v>
      </c>
      <c r="K35" s="26">
        <f t="shared" si="22"/>
        <v>0</v>
      </c>
      <c r="L35" s="26">
        <f t="shared" si="23"/>
        <v>0</v>
      </c>
      <c r="M35" s="26">
        <f t="shared" si="24"/>
        <v>1</v>
      </c>
      <c r="N35" s="26">
        <f t="shared" si="25"/>
        <v>5</v>
      </c>
      <c r="O35" s="26">
        <f t="shared" si="26"/>
        <v>9</v>
      </c>
      <c r="R35" s="55"/>
      <c r="S35" s="55"/>
      <c r="T35" s="24"/>
      <c r="U35" s="24"/>
      <c r="V35" s="24"/>
      <c r="W35" s="24"/>
      <c r="X35" s="24"/>
      <c r="Y35" s="24"/>
      <c r="Z35" s="24"/>
      <c r="AA35" s="30"/>
      <c r="AB35" s="30"/>
      <c r="AC35" s="30"/>
      <c r="AD35" s="30"/>
      <c r="AE35" s="30"/>
    </row>
    <row r="36" spans="1:54" ht="12.75">
      <c r="A36" s="22" t="s">
        <v>24</v>
      </c>
      <c r="B36" s="51" t="s">
        <v>22</v>
      </c>
      <c r="C36" s="23">
        <v>7</v>
      </c>
      <c r="D36" s="23">
        <v>3</v>
      </c>
      <c r="F36" s="25">
        <f t="shared" si="18"/>
        <v>1</v>
      </c>
      <c r="G36" s="25">
        <f t="shared" si="19"/>
        <v>0</v>
      </c>
      <c r="H36" s="25">
        <f t="shared" si="20"/>
        <v>0</v>
      </c>
      <c r="I36" s="25">
        <f t="shared" si="21"/>
        <v>7</v>
      </c>
      <c r="J36" s="25">
        <f t="shared" si="21"/>
        <v>3</v>
      </c>
      <c r="K36" s="26">
        <f t="shared" si="22"/>
        <v>0</v>
      </c>
      <c r="L36" s="26">
        <f t="shared" si="23"/>
        <v>0</v>
      </c>
      <c r="M36" s="26">
        <f t="shared" si="24"/>
        <v>1</v>
      </c>
      <c r="N36" s="26">
        <f t="shared" si="25"/>
        <v>3</v>
      </c>
      <c r="O36" s="26">
        <f t="shared" si="26"/>
        <v>7</v>
      </c>
      <c r="R36" s="55"/>
      <c r="S36" s="55"/>
      <c r="T36" s="24"/>
      <c r="U36" s="24"/>
      <c r="V36" s="24"/>
      <c r="W36" s="24"/>
      <c r="X36" s="24"/>
      <c r="Y36" s="24"/>
      <c r="Z36" s="24"/>
      <c r="AA36" s="30"/>
      <c r="AB36" s="30"/>
      <c r="AC36" s="30"/>
      <c r="AD36" s="30"/>
      <c r="AE36" s="30"/>
    </row>
    <row r="37" spans="1:54" ht="12.75">
      <c r="A37" s="22" t="s">
        <v>23</v>
      </c>
      <c r="B37" s="60" t="s">
        <v>21</v>
      </c>
      <c r="C37" s="23">
        <v>1</v>
      </c>
      <c r="D37" s="23">
        <v>14</v>
      </c>
      <c r="F37" s="25">
        <f t="shared" si="18"/>
        <v>0</v>
      </c>
      <c r="G37" s="25">
        <f t="shared" si="19"/>
        <v>0</v>
      </c>
      <c r="H37" s="25">
        <f t="shared" si="20"/>
        <v>1</v>
      </c>
      <c r="I37" s="25">
        <f t="shared" si="21"/>
        <v>1</v>
      </c>
      <c r="J37" s="25">
        <f t="shared" si="21"/>
        <v>14</v>
      </c>
      <c r="K37" s="26">
        <f t="shared" si="22"/>
        <v>1</v>
      </c>
      <c r="L37" s="26">
        <f t="shared" si="23"/>
        <v>0</v>
      </c>
      <c r="M37" s="26">
        <f t="shared" si="24"/>
        <v>0</v>
      </c>
      <c r="N37" s="26">
        <f t="shared" si="25"/>
        <v>14</v>
      </c>
      <c r="O37" s="26">
        <f t="shared" si="26"/>
        <v>1</v>
      </c>
      <c r="R37" s="55"/>
      <c r="S37" s="55"/>
      <c r="T37" s="24"/>
      <c r="U37" s="24"/>
      <c r="V37" s="24"/>
      <c r="W37" s="24"/>
      <c r="X37" s="24"/>
      <c r="Y37" s="24"/>
      <c r="Z37" s="24"/>
      <c r="AA37" s="30"/>
      <c r="AB37" s="30"/>
      <c r="AC37" s="30"/>
      <c r="AD37" s="30"/>
      <c r="AE37" s="30"/>
    </row>
    <row r="38" spans="1:54" ht="12.75">
      <c r="A38" s="57"/>
      <c r="B38" s="40"/>
      <c r="C38" s="41"/>
      <c r="D38" s="42"/>
      <c r="F38" s="25">
        <f t="shared" si="18"/>
        <v>0</v>
      </c>
      <c r="G38" s="25">
        <f t="shared" si="19"/>
        <v>0</v>
      </c>
      <c r="H38" s="25">
        <f t="shared" si="20"/>
        <v>0</v>
      </c>
      <c r="I38" s="25">
        <f t="shared" si="21"/>
        <v>0</v>
      </c>
      <c r="J38" s="25">
        <f t="shared" si="21"/>
        <v>0</v>
      </c>
      <c r="K38" s="26">
        <f t="shared" si="22"/>
        <v>0</v>
      </c>
      <c r="L38" s="26">
        <f t="shared" si="23"/>
        <v>0</v>
      </c>
      <c r="M38" s="26">
        <f t="shared" si="24"/>
        <v>0</v>
      </c>
      <c r="N38" s="26">
        <f t="shared" si="25"/>
        <v>0</v>
      </c>
      <c r="O38" s="26">
        <f t="shared" si="26"/>
        <v>0</v>
      </c>
      <c r="R38" s="55"/>
      <c r="S38" s="55"/>
      <c r="T38" s="24"/>
      <c r="U38" s="24"/>
      <c r="V38" s="24"/>
      <c r="W38" s="24"/>
      <c r="X38" s="24"/>
      <c r="Y38" s="24"/>
      <c r="Z38" s="24"/>
      <c r="AA38" s="30"/>
      <c r="AB38" s="30"/>
      <c r="AC38" s="30"/>
      <c r="AD38" s="30"/>
      <c r="AE38" s="30"/>
    </row>
    <row r="39" spans="1:54" ht="13.5" thickBot="1">
      <c r="A39" s="60"/>
      <c r="B39" s="22"/>
      <c r="C39" s="44"/>
      <c r="D39" s="45"/>
      <c r="F39" s="25">
        <f t="shared" si="18"/>
        <v>0</v>
      </c>
      <c r="G39" s="25">
        <f t="shared" si="19"/>
        <v>0</v>
      </c>
      <c r="H39" s="25">
        <f t="shared" si="20"/>
        <v>0</v>
      </c>
      <c r="I39" s="25">
        <f t="shared" si="21"/>
        <v>0</v>
      </c>
      <c r="J39" s="25">
        <f t="shared" si="21"/>
        <v>0</v>
      </c>
      <c r="K39" s="26">
        <f t="shared" si="22"/>
        <v>0</v>
      </c>
      <c r="L39" s="26">
        <f t="shared" si="23"/>
        <v>0</v>
      </c>
      <c r="M39" s="26">
        <f t="shared" si="24"/>
        <v>0</v>
      </c>
      <c r="N39" s="26">
        <f t="shared" si="25"/>
        <v>0</v>
      </c>
      <c r="O39" s="26">
        <f t="shared" si="26"/>
        <v>0</v>
      </c>
      <c r="R39" s="55"/>
      <c r="S39" s="55"/>
      <c r="T39" s="24"/>
      <c r="U39" s="24"/>
      <c r="V39" s="24"/>
      <c r="W39" s="24"/>
      <c r="X39" s="24"/>
      <c r="Y39" s="24"/>
      <c r="Z39" s="24"/>
      <c r="AA39" s="30"/>
      <c r="AB39" s="30"/>
      <c r="AC39" s="30"/>
      <c r="AD39" s="30"/>
      <c r="AE39" s="30"/>
    </row>
    <row r="40" spans="1:54" ht="12.75">
      <c r="E40" s="3"/>
      <c r="F40" s="4" t="s">
        <v>0</v>
      </c>
      <c r="G40" s="4" t="s">
        <v>1</v>
      </c>
      <c r="H40" s="5" t="s">
        <v>2</v>
      </c>
      <c r="I40" s="6" t="s">
        <v>3</v>
      </c>
      <c r="J40" s="6" t="s">
        <v>4</v>
      </c>
      <c r="K40" s="7" t="s">
        <v>0</v>
      </c>
      <c r="L40" s="7" t="s">
        <v>1</v>
      </c>
      <c r="M40" s="8" t="s">
        <v>2</v>
      </c>
      <c r="N40" s="9" t="s">
        <v>3</v>
      </c>
      <c r="O40" s="9" t="s">
        <v>4</v>
      </c>
      <c r="P40" s="3">
        <v>4</v>
      </c>
      <c r="Q40" s="3"/>
      <c r="R40" s="10" t="s">
        <v>25</v>
      </c>
      <c r="S40" s="11" t="s">
        <v>6</v>
      </c>
      <c r="T40" s="12" t="s">
        <v>7</v>
      </c>
      <c r="U40" s="13" t="s">
        <v>0</v>
      </c>
      <c r="V40" s="4" t="s">
        <v>1</v>
      </c>
      <c r="W40" s="5" t="s">
        <v>2</v>
      </c>
      <c r="X40" s="14" t="s">
        <v>3</v>
      </c>
      <c r="Y40" s="6" t="s">
        <v>4</v>
      </c>
      <c r="Z40" s="15" t="s">
        <v>8</v>
      </c>
      <c r="AA40" s="16">
        <v>18</v>
      </c>
      <c r="AB40" s="17">
        <v>6</v>
      </c>
      <c r="AC40" s="18">
        <v>1</v>
      </c>
      <c r="AD40" s="17">
        <v>1</v>
      </c>
      <c r="AE40" s="19" t="s">
        <v>9</v>
      </c>
      <c r="AG40" s="19"/>
      <c r="AH40" s="20" t="str">
        <f>R40</f>
        <v>REEKS D</v>
      </c>
      <c r="AI40" s="21" t="s">
        <v>6</v>
      </c>
      <c r="AJ40" s="21" t="s">
        <v>0</v>
      </c>
      <c r="AK40" s="21" t="s">
        <v>1</v>
      </c>
      <c r="AL40" s="21" t="s">
        <v>2</v>
      </c>
      <c r="AM40" s="21" t="s">
        <v>10</v>
      </c>
      <c r="AN40" s="21" t="s">
        <v>8</v>
      </c>
    </row>
    <row r="41" spans="1:54" ht="12.75">
      <c r="A41" s="51" t="s">
        <v>26</v>
      </c>
      <c r="B41" s="51" t="s">
        <v>27</v>
      </c>
      <c r="C41" s="23">
        <v>7</v>
      </c>
      <c r="D41" s="23">
        <v>1</v>
      </c>
      <c r="F41" s="25">
        <f t="shared" ref="F41:F52" si="27">IF(C41&gt;D41,1,0)</f>
        <v>1</v>
      </c>
      <c r="G41" s="25">
        <f t="shared" ref="G41:G52" si="28">IF(C41="",0,IF(C41=D41,1,0))</f>
        <v>0</v>
      </c>
      <c r="H41" s="25">
        <f t="shared" ref="H41:H52" si="29">IF(C41&lt;D41,1,0)</f>
        <v>0</v>
      </c>
      <c r="I41" s="25">
        <f t="shared" ref="I41:J52" si="30">C41</f>
        <v>7</v>
      </c>
      <c r="J41" s="25">
        <f t="shared" si="30"/>
        <v>1</v>
      </c>
      <c r="K41" s="26">
        <f t="shared" ref="K41:K52" si="31">IF(C41&lt;D41,1,0)</f>
        <v>0</v>
      </c>
      <c r="L41" s="26">
        <f t="shared" ref="L41:L52" si="32">IF(C41="",0,IF(C41=D41,1,0))</f>
        <v>0</v>
      </c>
      <c r="M41" s="26">
        <f t="shared" ref="M41:M52" si="33">IF(C41&gt;D41,1,0)</f>
        <v>1</v>
      </c>
      <c r="N41" s="26">
        <f t="shared" ref="N41:N52" si="34">D41</f>
        <v>1</v>
      </c>
      <c r="O41" s="26">
        <f t="shared" ref="O41:O52" si="35">C41</f>
        <v>7</v>
      </c>
      <c r="Q41" s="24">
        <f>RANK($AE$41,$AE$41:AE44,0)</f>
        <v>2</v>
      </c>
      <c r="R41" s="61" t="s">
        <v>26</v>
      </c>
      <c r="S41" s="28">
        <f>SUM(U41,V41,W41)</f>
        <v>5</v>
      </c>
      <c r="T41" s="29">
        <f>SUM(U41*3,V41*1)</f>
        <v>9</v>
      </c>
      <c r="U41" s="28">
        <f>SUMIF($A$41:$A$52,R41,$F$41:$F$52)+SUMIF($B$41:$B$52,R41,$K$41:$K$52)</f>
        <v>3</v>
      </c>
      <c r="V41" s="28">
        <f>SUMIF($A$41:$A$52,R41,$G$41:$G$52)+SUMIF($B$41:$B$52,R41,$L$41:$L$52)</f>
        <v>0</v>
      </c>
      <c r="W41" s="29">
        <f>SUMIF($A$41:$A$52,R41,$H$41:$H$52)+SUMIF($B$41:$B$52,R41,$M$41:$M$52)</f>
        <v>2</v>
      </c>
      <c r="X41" s="29">
        <f>SUMIF($A$41:$A$52,R41,$I$41:$I$52)+SUMIF($B$41:$B$52,R41,$N$41:$N$52)</f>
        <v>29</v>
      </c>
      <c r="Y41" s="29">
        <f>SUMIF($A$41:$A$52,R41,$J$41:$J$52)+SUMIF($B$41:$B$52,R41,$O$41:$O$52)</f>
        <v>20</v>
      </c>
      <c r="Z41" s="29">
        <f>X41-Y41</f>
        <v>9</v>
      </c>
      <c r="AA41" s="30">
        <f>T41*$AA$1</f>
        <v>162</v>
      </c>
      <c r="AB41" s="2">
        <f>U41*$AB$1</f>
        <v>18</v>
      </c>
      <c r="AC41" s="2">
        <f>Z41*$AC$1</f>
        <v>9</v>
      </c>
      <c r="AD41" s="2">
        <f>X41*$AD$1</f>
        <v>29</v>
      </c>
      <c r="AE41" s="31">
        <f>SUM(AA41,AB41,AC41,AD41)</f>
        <v>218</v>
      </c>
      <c r="AG41" s="2">
        <v>1</v>
      </c>
      <c r="AH41" s="32" t="str">
        <f>VLOOKUP(AG41,$Q$41:$Z$44,2,FALSE)</f>
        <v>DEN BLAUWEN ENGEL</v>
      </c>
      <c r="AI41" s="33">
        <f>VLOOKUP(AG41,$Q$41:$Z$44,3,FALSE)</f>
        <v>5</v>
      </c>
      <c r="AJ41" s="33">
        <f>VLOOKUP(AG41,$Q$41:$Z$44,5,FALSE)</f>
        <v>5</v>
      </c>
      <c r="AK41" s="33">
        <f>VLOOKUP(AG41,$Q$41:$Z$44,6,FALSE)</f>
        <v>0</v>
      </c>
      <c r="AL41" s="33">
        <f>VLOOKUP(AG41,$Q$41:$Z$44,7,FALSE)</f>
        <v>0</v>
      </c>
      <c r="AM41" s="33">
        <f>VLOOKUP(AG41,$Q$41:$Z$44,4,FALSE)</f>
        <v>15</v>
      </c>
      <c r="AN41" s="33">
        <f>VLOOKUP(AG41,$Q$41:$Z$44,10,FALSE)</f>
        <v>55</v>
      </c>
    </row>
    <row r="42" spans="1:54" ht="12.75">
      <c r="A42" s="51" t="s">
        <v>28</v>
      </c>
      <c r="B42" s="51" t="s">
        <v>29</v>
      </c>
      <c r="C42" s="23">
        <v>2</v>
      </c>
      <c r="D42" s="23">
        <v>16</v>
      </c>
      <c r="F42" s="25">
        <f t="shared" si="27"/>
        <v>0</v>
      </c>
      <c r="G42" s="25">
        <f t="shared" si="28"/>
        <v>0</v>
      </c>
      <c r="H42" s="25">
        <f t="shared" si="29"/>
        <v>1</v>
      </c>
      <c r="I42" s="25">
        <f t="shared" si="30"/>
        <v>2</v>
      </c>
      <c r="J42" s="25">
        <f t="shared" si="30"/>
        <v>16</v>
      </c>
      <c r="K42" s="26">
        <f t="shared" si="31"/>
        <v>1</v>
      </c>
      <c r="L42" s="26">
        <f t="shared" si="32"/>
        <v>0</v>
      </c>
      <c r="M42" s="26">
        <f t="shared" si="33"/>
        <v>0</v>
      </c>
      <c r="N42" s="26">
        <f t="shared" si="34"/>
        <v>16</v>
      </c>
      <c r="O42" s="26">
        <f t="shared" si="35"/>
        <v>2</v>
      </c>
      <c r="Q42" s="24">
        <f>RANK($AE$42,$AE$41:AE44,0)</f>
        <v>4</v>
      </c>
      <c r="R42" s="61" t="s">
        <v>27</v>
      </c>
      <c r="S42" s="28">
        <f>SUM(U42,V42,W42)</f>
        <v>5</v>
      </c>
      <c r="T42" s="29">
        <f>SUM(U42*3,V42*1)</f>
        <v>3</v>
      </c>
      <c r="U42" s="28">
        <f>SUMIF($A$41:$A$52,R42,$F$41:$F$52)+SUMIF($B$41:$B$52,R42,$K$41:$K$52)</f>
        <v>1</v>
      </c>
      <c r="V42" s="28">
        <f>SUMIF($A$41:$A$52,R42,$G$41:$G$52)+SUMIF($B$41:$B$52,R42,$L$41:$L$52)</f>
        <v>0</v>
      </c>
      <c r="W42" s="29">
        <f>SUMIF($A$41:$A$52,R42,$H$41:$H$52)+SUMIF($B$41:$B$52,R42,$M$41:$M$52)</f>
        <v>4</v>
      </c>
      <c r="X42" s="29">
        <f>SUMIF($A$41:$A$52,R42,$I$41:$I$52)+SUMIF($B$41:$B$52,R42,$N$41:$N$52)</f>
        <v>9</v>
      </c>
      <c r="Y42" s="29">
        <f>SUMIF($A$41:$A$52,R42,$J$41:$J$52)+SUMIF($B$41:$B$52,R42,$O$41:$O$52)</f>
        <v>50</v>
      </c>
      <c r="Z42" s="29">
        <f>X42-Y42</f>
        <v>-41</v>
      </c>
      <c r="AA42" s="30">
        <f>T42*$AA$1</f>
        <v>54</v>
      </c>
      <c r="AB42" s="2">
        <f>U42*$AB$1</f>
        <v>6</v>
      </c>
      <c r="AC42" s="2">
        <f>Z42*$AC$1</f>
        <v>-41</v>
      </c>
      <c r="AD42" s="2">
        <f>X42*$AD$1</f>
        <v>9</v>
      </c>
      <c r="AE42" s="31">
        <f>SUM(AA42,AB42,AC42,AD42)</f>
        <v>28</v>
      </c>
      <c r="AG42" s="2">
        <v>2</v>
      </c>
      <c r="AH42" s="32" t="str">
        <f>VLOOKUP(AG42,$Q$41:$Z$44,2,FALSE)</f>
        <v xml:space="preserve">PARMENTIER  </v>
      </c>
      <c r="AI42" s="33">
        <f>VLOOKUP(AG42,$Q$41:$Z$44,3,FALSE)</f>
        <v>5</v>
      </c>
      <c r="AJ42" s="33">
        <f>VLOOKUP(AG42,$Q$41:$Z$44,5,FALSE)</f>
        <v>3</v>
      </c>
      <c r="AK42" s="33">
        <f>VLOOKUP(AG42,$Q$41:$Z$44,6,FALSE)</f>
        <v>0</v>
      </c>
      <c r="AL42" s="33">
        <f>VLOOKUP(AG42,$Q$41:$Z$44,7,FALSE)</f>
        <v>2</v>
      </c>
      <c r="AM42" s="33">
        <f>VLOOKUP(AG42,$Q$41:$Z$44,4,FALSE)</f>
        <v>9</v>
      </c>
      <c r="AN42" s="33">
        <f>VLOOKUP(AG42,$Q$41:$Z$44,10,FALSE)</f>
        <v>9</v>
      </c>
    </row>
    <row r="43" spans="1:54" ht="12.75">
      <c r="A43" s="51" t="s">
        <v>29</v>
      </c>
      <c r="B43" s="51" t="s">
        <v>28</v>
      </c>
      <c r="C43" s="23">
        <v>12</v>
      </c>
      <c r="D43" s="23">
        <v>3</v>
      </c>
      <c r="F43" s="25">
        <f t="shared" si="27"/>
        <v>1</v>
      </c>
      <c r="G43" s="25">
        <f t="shared" si="28"/>
        <v>0</v>
      </c>
      <c r="H43" s="25">
        <f t="shared" si="29"/>
        <v>0</v>
      </c>
      <c r="I43" s="25">
        <f t="shared" si="30"/>
        <v>12</v>
      </c>
      <c r="J43" s="25">
        <f t="shared" si="30"/>
        <v>3</v>
      </c>
      <c r="K43" s="26">
        <f t="shared" si="31"/>
        <v>0</v>
      </c>
      <c r="L43" s="26">
        <f t="shared" si="32"/>
        <v>0</v>
      </c>
      <c r="M43" s="26">
        <f t="shared" si="33"/>
        <v>1</v>
      </c>
      <c r="N43" s="26">
        <f t="shared" si="34"/>
        <v>3</v>
      </c>
      <c r="O43" s="26">
        <f t="shared" si="35"/>
        <v>12</v>
      </c>
      <c r="Q43" s="24">
        <f>RANK($AE$43,$AE$41:AE44,0)</f>
        <v>3</v>
      </c>
      <c r="R43" s="61" t="s">
        <v>28</v>
      </c>
      <c r="S43" s="28">
        <f>SUM(U43,V43,W43)</f>
        <v>5</v>
      </c>
      <c r="T43" s="29">
        <f>SUM(U43*3,V43*1)</f>
        <v>3</v>
      </c>
      <c r="U43" s="28">
        <f>SUMIF($A$41:$A$52,R43,$F$41:$F$52)+SUMIF($B$41:$B$52,R43,$K$41:$K$52)</f>
        <v>1</v>
      </c>
      <c r="V43" s="28">
        <f>SUMIF($A$41:$A$52,R43,$G$41:$G$52)+SUMIF($B$41:$B$52,R43,$L$41:$L$52)</f>
        <v>0</v>
      </c>
      <c r="W43" s="29">
        <f>SUMIF($A$41:$A$52,R43,$H$41:$H$52)+SUMIF($B$41:$B$52,R43,$M$41:$M$52)</f>
        <v>4</v>
      </c>
      <c r="X43" s="29">
        <f>SUMIF($A$41:$A$52,R43,$I$41:$I$52)+SUMIF($B$41:$B$52,R43,$N$41:$N$52)</f>
        <v>17</v>
      </c>
      <c r="Y43" s="29">
        <f>SUMIF($A$41:$A$52,R43,$J$41:$J$52)+SUMIF($B$41:$B$52,R43,$O$41:$O$52)</f>
        <v>40</v>
      </c>
      <c r="Z43" s="29">
        <f>X43-Y43</f>
        <v>-23</v>
      </c>
      <c r="AA43" s="30">
        <f>T43*$AA$1</f>
        <v>54</v>
      </c>
      <c r="AB43" s="2">
        <f>U43*$AB$1</f>
        <v>6</v>
      </c>
      <c r="AC43" s="2">
        <f>Z43*$AC$1</f>
        <v>-23</v>
      </c>
      <c r="AD43" s="2">
        <f>X43*$AD$1</f>
        <v>17</v>
      </c>
      <c r="AE43" s="31">
        <f>SUM(AA43,AB43,AC43,AD43)</f>
        <v>54</v>
      </c>
      <c r="AG43" s="2">
        <v>3</v>
      </c>
      <c r="AH43" s="32" t="str">
        <f>VLOOKUP(AG43,$Q$41:$Z$44,2,FALSE)</f>
        <v xml:space="preserve">FC BULTYNCK </v>
      </c>
      <c r="AI43" s="33">
        <f>VLOOKUP(AG43,$Q$41:$Z$44,3,FALSE)</f>
        <v>5</v>
      </c>
      <c r="AJ43" s="33">
        <f>VLOOKUP(AG43,$Q$41:$Z$44,5,FALSE)</f>
        <v>1</v>
      </c>
      <c r="AK43" s="33">
        <f>VLOOKUP(AG43,$Q$41:$Z$44,6,FALSE)</f>
        <v>0</v>
      </c>
      <c r="AL43" s="33">
        <f>VLOOKUP(AG43,$Q$41:$Z$44,7,FALSE)</f>
        <v>4</v>
      </c>
      <c r="AM43" s="33">
        <f>VLOOKUP(AG43,$Q$41:$Z$44,4,FALSE)</f>
        <v>3</v>
      </c>
      <c r="AN43" s="33">
        <f>VLOOKUP(AG43,$Q$41:$Z$44,10,FALSE)</f>
        <v>-23</v>
      </c>
    </row>
    <row r="44" spans="1:54" ht="12.75">
      <c r="A44" s="51" t="s">
        <v>27</v>
      </c>
      <c r="B44" s="51" t="s">
        <v>26</v>
      </c>
      <c r="C44" s="23">
        <v>1</v>
      </c>
      <c r="D44" s="23">
        <v>12</v>
      </c>
      <c r="F44" s="25">
        <f t="shared" si="27"/>
        <v>0</v>
      </c>
      <c r="G44" s="25">
        <f t="shared" si="28"/>
        <v>0</v>
      </c>
      <c r="H44" s="25">
        <f t="shared" si="29"/>
        <v>1</v>
      </c>
      <c r="I44" s="25">
        <f t="shared" si="30"/>
        <v>1</v>
      </c>
      <c r="J44" s="25">
        <f t="shared" si="30"/>
        <v>12</v>
      </c>
      <c r="K44" s="26">
        <f t="shared" si="31"/>
        <v>1</v>
      </c>
      <c r="L44" s="26">
        <f t="shared" si="32"/>
        <v>0</v>
      </c>
      <c r="M44" s="26">
        <f t="shared" si="33"/>
        <v>0</v>
      </c>
      <c r="N44" s="26">
        <f t="shared" si="34"/>
        <v>12</v>
      </c>
      <c r="O44" s="26">
        <f t="shared" si="35"/>
        <v>1</v>
      </c>
      <c r="Q44" s="24">
        <f>RANK($AE$44,$AE$41:AE44,0)</f>
        <v>1</v>
      </c>
      <c r="R44" s="34" t="s">
        <v>29</v>
      </c>
      <c r="S44" s="28">
        <f>SUM(U44,V44,W44)</f>
        <v>5</v>
      </c>
      <c r="T44" s="29">
        <f>SUM(U44*3,V44*1)</f>
        <v>15</v>
      </c>
      <c r="U44" s="28">
        <f>SUMIF($A$41:$A$52,R44,$F$41:$F$52)+SUMIF($B$41:$B$52,R44,$K$41:$K$52)</f>
        <v>5</v>
      </c>
      <c r="V44" s="28">
        <f>SUMIF($A$41:$A$52,R44,$G$41:$G$52)+SUMIF($B$41:$B$52,R44,$L$41:$L$52)</f>
        <v>0</v>
      </c>
      <c r="W44" s="29">
        <f>SUMIF($A$41:$A$52,R44,$H$41:$H$52)+SUMIF($B$41:$B$52,R44,$M$41:$M$52)</f>
        <v>0</v>
      </c>
      <c r="X44" s="29">
        <f>SUMIF($A$41:$A$52,R44,$I$41:$I$52)+SUMIF($B$41:$B$52,R44,$N$41:$N$52)</f>
        <v>65</v>
      </c>
      <c r="Y44" s="29">
        <f>SUMIF($A$41:$A$52,R44,$J$41:$J$52)+SUMIF($B$41:$B$52,R44,$O$41:$O$52)</f>
        <v>10</v>
      </c>
      <c r="Z44" s="29">
        <f>X44-Y44</f>
        <v>55</v>
      </c>
      <c r="AA44" s="30">
        <f>T44*$AA$1</f>
        <v>270</v>
      </c>
      <c r="AB44" s="2">
        <f>U44*$AB$1</f>
        <v>30</v>
      </c>
      <c r="AC44" s="2">
        <f>Z44*$AC$1</f>
        <v>55</v>
      </c>
      <c r="AD44" s="2">
        <f>X44*$AD$1</f>
        <v>65</v>
      </c>
      <c r="AE44" s="31">
        <f>SUM(AA44,AB44,AC44,AD44)</f>
        <v>420</v>
      </c>
      <c r="AG44" s="2">
        <v>4</v>
      </c>
      <c r="AH44" s="32" t="str">
        <f>VLOOKUP(AG44,$Q$41:$Z$44,2,FALSE)</f>
        <v>SQUADRA DI SOGNO</v>
      </c>
      <c r="AI44" s="33">
        <f>VLOOKUP(AG44,$Q$41:$Z$44,3,FALSE)</f>
        <v>5</v>
      </c>
      <c r="AJ44" s="33">
        <f>VLOOKUP(AG44,$Q$41:$Z$44,5,FALSE)</f>
        <v>1</v>
      </c>
      <c r="AK44" s="33">
        <f>VLOOKUP(AG44,$Q$41:$Z$44,6,FALSE)</f>
        <v>0</v>
      </c>
      <c r="AL44" s="33">
        <f>VLOOKUP(AG44,$Q$41:$Z$44,7,FALSE)</f>
        <v>4</v>
      </c>
      <c r="AM44" s="33">
        <f>VLOOKUP(AG44,$Q$41:$Z$44,4,FALSE)</f>
        <v>3</v>
      </c>
      <c r="AN44" s="33">
        <f>VLOOKUP(AG44,$Q$41:$Z$44,10,FALSE)</f>
        <v>-41</v>
      </c>
    </row>
    <row r="45" spans="1:54" ht="12.75">
      <c r="A45" s="51" t="s">
        <v>27</v>
      </c>
      <c r="B45" s="51" t="s">
        <v>28</v>
      </c>
      <c r="C45" s="23">
        <v>4</v>
      </c>
      <c r="D45" s="23">
        <v>2</v>
      </c>
      <c r="F45" s="25">
        <f t="shared" si="27"/>
        <v>1</v>
      </c>
      <c r="G45" s="25">
        <f t="shared" si="28"/>
        <v>0</v>
      </c>
      <c r="H45" s="25">
        <f t="shared" si="29"/>
        <v>0</v>
      </c>
      <c r="I45" s="25">
        <f t="shared" si="30"/>
        <v>4</v>
      </c>
      <c r="J45" s="25">
        <f t="shared" si="30"/>
        <v>2</v>
      </c>
      <c r="K45" s="26">
        <f t="shared" si="31"/>
        <v>0</v>
      </c>
      <c r="L45" s="26">
        <f t="shared" si="32"/>
        <v>0</v>
      </c>
      <c r="M45" s="26">
        <f t="shared" si="33"/>
        <v>1</v>
      </c>
      <c r="N45" s="26">
        <f t="shared" si="34"/>
        <v>2</v>
      </c>
      <c r="O45" s="26">
        <f t="shared" si="35"/>
        <v>4</v>
      </c>
      <c r="R45" s="55"/>
      <c r="S45" s="55"/>
      <c r="T45" s="62"/>
      <c r="U45" s="62"/>
      <c r="V45" s="62"/>
      <c r="W45" s="62"/>
      <c r="X45" s="62"/>
      <c r="Y45" s="62"/>
      <c r="Z45" s="62"/>
      <c r="AA45" s="63"/>
    </row>
    <row r="46" spans="1:54" ht="12.75">
      <c r="A46" s="51" t="s">
        <v>29</v>
      </c>
      <c r="B46" s="51" t="s">
        <v>26</v>
      </c>
      <c r="C46" s="23">
        <v>12</v>
      </c>
      <c r="D46" s="23">
        <v>1</v>
      </c>
      <c r="F46" s="25">
        <f t="shared" si="27"/>
        <v>1</v>
      </c>
      <c r="G46" s="25">
        <f t="shared" si="28"/>
        <v>0</v>
      </c>
      <c r="H46" s="25">
        <f t="shared" si="29"/>
        <v>0</v>
      </c>
      <c r="I46" s="25">
        <f t="shared" si="30"/>
        <v>12</v>
      </c>
      <c r="J46" s="25">
        <f t="shared" si="30"/>
        <v>1</v>
      </c>
      <c r="K46" s="26">
        <f t="shared" si="31"/>
        <v>0</v>
      </c>
      <c r="L46" s="26">
        <f t="shared" si="32"/>
        <v>0</v>
      </c>
      <c r="M46" s="26">
        <f t="shared" si="33"/>
        <v>1</v>
      </c>
      <c r="N46" s="26">
        <f t="shared" si="34"/>
        <v>1</v>
      </c>
      <c r="O46" s="26">
        <f t="shared" si="35"/>
        <v>12</v>
      </c>
      <c r="R46" s="55"/>
      <c r="S46" s="55"/>
      <c r="T46" s="62"/>
      <c r="U46" s="62"/>
      <c r="V46" s="62"/>
      <c r="W46" s="62"/>
      <c r="X46" s="62"/>
      <c r="Y46" s="62"/>
      <c r="Z46" s="62"/>
      <c r="AA46" s="63"/>
    </row>
    <row r="47" spans="1:54" ht="12.75">
      <c r="A47" s="51" t="s">
        <v>26</v>
      </c>
      <c r="B47" s="51" t="s">
        <v>29</v>
      </c>
      <c r="C47" s="23">
        <v>4</v>
      </c>
      <c r="D47" s="23">
        <v>6</v>
      </c>
      <c r="F47" s="25">
        <f t="shared" si="27"/>
        <v>0</v>
      </c>
      <c r="G47" s="25">
        <f t="shared" si="28"/>
        <v>0</v>
      </c>
      <c r="H47" s="25">
        <f t="shared" si="29"/>
        <v>1</v>
      </c>
      <c r="I47" s="25">
        <f t="shared" si="30"/>
        <v>4</v>
      </c>
      <c r="J47" s="25">
        <f t="shared" si="30"/>
        <v>6</v>
      </c>
      <c r="K47" s="26">
        <f t="shared" si="31"/>
        <v>1</v>
      </c>
      <c r="L47" s="26">
        <f t="shared" si="32"/>
        <v>0</v>
      </c>
      <c r="M47" s="26">
        <f t="shared" si="33"/>
        <v>0</v>
      </c>
      <c r="N47" s="26">
        <f t="shared" si="34"/>
        <v>6</v>
      </c>
      <c r="O47" s="26">
        <f t="shared" si="35"/>
        <v>4</v>
      </c>
      <c r="R47" s="55"/>
      <c r="S47" s="55"/>
      <c r="T47" s="62"/>
      <c r="U47" s="62"/>
      <c r="V47" s="62"/>
      <c r="W47" s="62"/>
      <c r="X47" s="62"/>
      <c r="Y47" s="62"/>
      <c r="Z47" s="62"/>
      <c r="AA47" s="63"/>
    </row>
    <row r="48" spans="1:54" s="64" customFormat="1" ht="12.75">
      <c r="A48" s="51" t="s">
        <v>28</v>
      </c>
      <c r="B48" s="51" t="s">
        <v>27</v>
      </c>
      <c r="C48" s="23">
        <v>10</v>
      </c>
      <c r="D48" s="23">
        <v>3</v>
      </c>
      <c r="E48" s="24"/>
      <c r="F48" s="25">
        <f t="shared" si="27"/>
        <v>1</v>
      </c>
      <c r="G48" s="25">
        <f t="shared" si="28"/>
        <v>0</v>
      </c>
      <c r="H48" s="25">
        <f t="shared" si="29"/>
        <v>0</v>
      </c>
      <c r="I48" s="25">
        <f t="shared" si="30"/>
        <v>10</v>
      </c>
      <c r="J48" s="25">
        <f t="shared" si="30"/>
        <v>3</v>
      </c>
      <c r="K48" s="26">
        <f t="shared" si="31"/>
        <v>0</v>
      </c>
      <c r="L48" s="26">
        <f t="shared" si="32"/>
        <v>0</v>
      </c>
      <c r="M48" s="26">
        <f t="shared" si="33"/>
        <v>1</v>
      </c>
      <c r="N48" s="26">
        <f t="shared" si="34"/>
        <v>3</v>
      </c>
      <c r="O48" s="26">
        <f t="shared" si="35"/>
        <v>10</v>
      </c>
      <c r="P48" s="24"/>
      <c r="Q48" s="24"/>
      <c r="R48" s="55"/>
      <c r="S48" s="55"/>
      <c r="T48" s="62"/>
      <c r="U48" s="62"/>
      <c r="V48" s="62"/>
      <c r="W48" s="62"/>
      <c r="X48" s="62"/>
      <c r="Y48" s="62"/>
      <c r="Z48" s="62"/>
      <c r="AA48" s="63"/>
      <c r="AB48" s="2"/>
      <c r="AC48" s="2"/>
      <c r="AD48" s="2"/>
      <c r="AE48" s="2"/>
      <c r="AF48" s="2"/>
      <c r="AG48" s="2"/>
      <c r="AH48" s="38"/>
      <c r="AI48" s="39"/>
      <c r="AJ48" s="39"/>
      <c r="AK48" s="39"/>
      <c r="AL48" s="39"/>
      <c r="AM48" s="39"/>
      <c r="AN48" s="39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s="64" customFormat="1" ht="12.75">
      <c r="A49" s="51" t="s">
        <v>29</v>
      </c>
      <c r="B49" s="51" t="s">
        <v>27</v>
      </c>
      <c r="C49" s="23">
        <v>19</v>
      </c>
      <c r="D49" s="23">
        <v>0</v>
      </c>
      <c r="E49" s="24"/>
      <c r="F49" s="25">
        <f t="shared" si="27"/>
        <v>1</v>
      </c>
      <c r="G49" s="25">
        <f t="shared" si="28"/>
        <v>0</v>
      </c>
      <c r="H49" s="25">
        <f t="shared" si="29"/>
        <v>0</v>
      </c>
      <c r="I49" s="25">
        <f t="shared" si="30"/>
        <v>19</v>
      </c>
      <c r="J49" s="25">
        <f t="shared" si="30"/>
        <v>0</v>
      </c>
      <c r="K49" s="26">
        <f t="shared" si="31"/>
        <v>0</v>
      </c>
      <c r="L49" s="26">
        <f t="shared" si="32"/>
        <v>0</v>
      </c>
      <c r="M49" s="26">
        <f t="shared" si="33"/>
        <v>1</v>
      </c>
      <c r="N49" s="26">
        <f t="shared" si="34"/>
        <v>0</v>
      </c>
      <c r="O49" s="26">
        <f t="shared" si="35"/>
        <v>19</v>
      </c>
      <c r="P49" s="24"/>
      <c r="Q49" s="24"/>
      <c r="R49" s="55"/>
      <c r="S49" s="55"/>
      <c r="T49" s="62"/>
      <c r="U49" s="62"/>
      <c r="V49" s="62"/>
      <c r="W49" s="62"/>
      <c r="X49" s="62"/>
      <c r="Y49" s="62"/>
      <c r="Z49" s="62"/>
      <c r="AA49" s="63"/>
      <c r="AB49" s="2"/>
      <c r="AC49" s="2"/>
      <c r="AD49" s="2"/>
      <c r="AE49" s="2"/>
      <c r="AF49" s="2"/>
      <c r="AG49" s="2"/>
      <c r="AH49" s="38"/>
      <c r="AI49" s="39"/>
      <c r="AJ49" s="39"/>
      <c r="AK49" s="39"/>
      <c r="AL49" s="39"/>
      <c r="AM49" s="39"/>
      <c r="AN49" s="39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s="64" customFormat="1" ht="12.75">
      <c r="A50" s="51" t="s">
        <v>28</v>
      </c>
      <c r="B50" s="51" t="s">
        <v>26</v>
      </c>
      <c r="C50" s="23">
        <v>0</v>
      </c>
      <c r="D50" s="23">
        <v>5</v>
      </c>
      <c r="E50" s="24"/>
      <c r="F50" s="25">
        <f t="shared" si="27"/>
        <v>0</v>
      </c>
      <c r="G50" s="25">
        <f t="shared" si="28"/>
        <v>0</v>
      </c>
      <c r="H50" s="25">
        <f t="shared" si="29"/>
        <v>1</v>
      </c>
      <c r="I50" s="25">
        <f t="shared" si="30"/>
        <v>0</v>
      </c>
      <c r="J50" s="25">
        <f t="shared" si="30"/>
        <v>5</v>
      </c>
      <c r="K50" s="26">
        <f t="shared" si="31"/>
        <v>1</v>
      </c>
      <c r="L50" s="26">
        <f t="shared" si="32"/>
        <v>0</v>
      </c>
      <c r="M50" s="26">
        <f t="shared" si="33"/>
        <v>0</v>
      </c>
      <c r="N50" s="26">
        <f t="shared" si="34"/>
        <v>5</v>
      </c>
      <c r="O50" s="26">
        <f t="shared" si="35"/>
        <v>0</v>
      </c>
      <c r="P50" s="24"/>
      <c r="Q50" s="24"/>
      <c r="R50" s="55"/>
      <c r="S50" s="55"/>
      <c r="T50" s="62"/>
      <c r="U50" s="62"/>
      <c r="V50" s="62"/>
      <c r="W50" s="62"/>
      <c r="X50" s="62"/>
      <c r="Y50" s="62"/>
      <c r="Z50" s="62"/>
      <c r="AA50" s="63"/>
      <c r="AB50" s="2"/>
      <c r="AC50" s="2"/>
      <c r="AD50" s="2"/>
      <c r="AE50" s="2"/>
      <c r="AF50" s="2"/>
      <c r="AG50" s="2"/>
      <c r="AH50" s="38"/>
      <c r="AI50" s="39"/>
      <c r="AJ50" s="39"/>
      <c r="AK50" s="39"/>
      <c r="AL50" s="39"/>
      <c r="AM50" s="39"/>
      <c r="AN50" s="39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s="64" customFormat="1" ht="12.75">
      <c r="A51" s="65"/>
      <c r="B51" s="65"/>
      <c r="C51" s="41"/>
      <c r="D51" s="42"/>
      <c r="E51" s="24"/>
      <c r="F51" s="25">
        <f t="shared" si="27"/>
        <v>0</v>
      </c>
      <c r="G51" s="25">
        <f t="shared" si="28"/>
        <v>0</v>
      </c>
      <c r="H51" s="25">
        <f t="shared" si="29"/>
        <v>0</v>
      </c>
      <c r="I51" s="25">
        <f t="shared" si="30"/>
        <v>0</v>
      </c>
      <c r="J51" s="25">
        <f t="shared" si="30"/>
        <v>0</v>
      </c>
      <c r="K51" s="26">
        <f t="shared" si="31"/>
        <v>0</v>
      </c>
      <c r="L51" s="26">
        <f t="shared" si="32"/>
        <v>0</v>
      </c>
      <c r="M51" s="26">
        <f t="shared" si="33"/>
        <v>0</v>
      </c>
      <c r="N51" s="26">
        <f t="shared" si="34"/>
        <v>0</v>
      </c>
      <c r="O51" s="26">
        <f t="shared" si="35"/>
        <v>0</v>
      </c>
      <c r="P51" s="24"/>
      <c r="Q51" s="24"/>
      <c r="R51" s="55"/>
      <c r="S51" s="55"/>
      <c r="T51" s="62"/>
      <c r="U51" s="62"/>
      <c r="V51" s="62"/>
      <c r="W51" s="62"/>
      <c r="X51" s="62"/>
      <c r="Y51" s="62"/>
      <c r="Z51" s="62"/>
      <c r="AA51" s="63"/>
      <c r="AB51" s="2"/>
      <c r="AC51" s="2"/>
      <c r="AD51" s="2"/>
      <c r="AE51" s="2"/>
      <c r="AF51" s="2"/>
      <c r="AG51" s="2"/>
      <c r="AH51" s="38"/>
      <c r="AI51" s="39"/>
      <c r="AJ51" s="39"/>
      <c r="AK51" s="39"/>
      <c r="AL51" s="39"/>
      <c r="AM51" s="39"/>
      <c r="AN51" s="39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s="64" customFormat="1" ht="13.5" thickBot="1">
      <c r="A52" s="66"/>
      <c r="B52" s="66"/>
      <c r="C52" s="44"/>
      <c r="D52" s="45"/>
      <c r="E52" s="24"/>
      <c r="F52" s="25">
        <f t="shared" si="27"/>
        <v>0</v>
      </c>
      <c r="G52" s="25">
        <f t="shared" si="28"/>
        <v>0</v>
      </c>
      <c r="H52" s="25">
        <f t="shared" si="29"/>
        <v>0</v>
      </c>
      <c r="I52" s="25">
        <f t="shared" si="30"/>
        <v>0</v>
      </c>
      <c r="J52" s="25">
        <f t="shared" si="30"/>
        <v>0</v>
      </c>
      <c r="K52" s="26">
        <f t="shared" si="31"/>
        <v>0</v>
      </c>
      <c r="L52" s="26">
        <f t="shared" si="32"/>
        <v>0</v>
      </c>
      <c r="M52" s="26">
        <f t="shared" si="33"/>
        <v>0</v>
      </c>
      <c r="N52" s="26">
        <f t="shared" si="34"/>
        <v>0</v>
      </c>
      <c r="O52" s="26">
        <f t="shared" si="35"/>
        <v>0</v>
      </c>
      <c r="P52" s="24"/>
      <c r="Q52" s="24"/>
      <c r="R52" s="55"/>
      <c r="S52" s="55"/>
      <c r="T52" s="62"/>
      <c r="U52" s="62"/>
      <c r="V52" s="62"/>
      <c r="W52" s="62"/>
      <c r="X52" s="62"/>
      <c r="Y52" s="62"/>
      <c r="Z52" s="62"/>
      <c r="AA52" s="63"/>
      <c r="AB52" s="2"/>
      <c r="AC52" s="2"/>
      <c r="AD52" s="2"/>
      <c r="AE52" s="2"/>
      <c r="AF52" s="2"/>
      <c r="AG52" s="2"/>
      <c r="AH52" s="38"/>
      <c r="AI52" s="39"/>
      <c r="AJ52" s="39"/>
      <c r="AK52" s="39"/>
      <c r="AL52" s="39"/>
      <c r="AM52" s="39"/>
      <c r="AN52" s="39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2.75">
      <c r="F53" s="4" t="s">
        <v>0</v>
      </c>
      <c r="G53" s="4" t="s">
        <v>1</v>
      </c>
      <c r="H53" s="5" t="s">
        <v>2</v>
      </c>
      <c r="I53" s="6" t="s">
        <v>3</v>
      </c>
      <c r="J53" s="6" t="s">
        <v>4</v>
      </c>
      <c r="K53" s="7" t="s">
        <v>0</v>
      </c>
      <c r="L53" s="7" t="s">
        <v>1</v>
      </c>
      <c r="M53" s="8" t="s">
        <v>2</v>
      </c>
      <c r="N53" s="9" t="s">
        <v>3</v>
      </c>
      <c r="O53" s="9" t="s">
        <v>4</v>
      </c>
      <c r="P53" s="3">
        <v>5</v>
      </c>
      <c r="Q53" s="3"/>
      <c r="R53" s="10" t="s">
        <v>30</v>
      </c>
      <c r="S53" s="11" t="s">
        <v>6</v>
      </c>
      <c r="T53" s="12" t="s">
        <v>7</v>
      </c>
      <c r="U53" s="13" t="s">
        <v>0</v>
      </c>
      <c r="V53" s="4" t="s">
        <v>1</v>
      </c>
      <c r="W53" s="5" t="s">
        <v>2</v>
      </c>
      <c r="X53" s="14" t="s">
        <v>3</v>
      </c>
      <c r="Y53" s="6" t="s">
        <v>4</v>
      </c>
      <c r="Z53" s="15" t="s">
        <v>8</v>
      </c>
      <c r="AA53" s="16">
        <v>18</v>
      </c>
      <c r="AB53" s="17">
        <v>6</v>
      </c>
      <c r="AC53" s="18">
        <v>1</v>
      </c>
      <c r="AD53" s="17">
        <v>1</v>
      </c>
      <c r="AE53" s="19" t="s">
        <v>9</v>
      </c>
      <c r="AG53" s="19"/>
      <c r="AH53" s="20" t="str">
        <f>R53</f>
        <v>REEKS E</v>
      </c>
      <c r="AI53" s="21" t="s">
        <v>6</v>
      </c>
      <c r="AJ53" s="21" t="s">
        <v>0</v>
      </c>
      <c r="AK53" s="21" t="s">
        <v>1</v>
      </c>
      <c r="AL53" s="21" t="s">
        <v>2</v>
      </c>
      <c r="AM53" s="21" t="s">
        <v>10</v>
      </c>
      <c r="AN53" s="21" t="s">
        <v>8</v>
      </c>
    </row>
    <row r="54" spans="1:54" ht="12.75">
      <c r="A54" s="51" t="s">
        <v>31</v>
      </c>
      <c r="B54" s="51" t="s">
        <v>32</v>
      </c>
      <c r="C54" s="23">
        <v>3</v>
      </c>
      <c r="D54" s="23">
        <v>3</v>
      </c>
      <c r="E54" s="3"/>
      <c r="F54" s="25">
        <f t="shared" ref="F54:F65" si="36">IF(C54&gt;D54,1,0)</f>
        <v>0</v>
      </c>
      <c r="G54" s="25">
        <f t="shared" ref="G54:G65" si="37">IF(C54="",0,IF(C54=D54,1,0))</f>
        <v>1</v>
      </c>
      <c r="H54" s="25">
        <f t="shared" ref="H54:H65" si="38">IF(C54&lt;D54,1,0)</f>
        <v>0</v>
      </c>
      <c r="I54" s="25">
        <f t="shared" ref="I54:J65" si="39">C54</f>
        <v>3</v>
      </c>
      <c r="J54" s="25">
        <f t="shared" si="39"/>
        <v>3</v>
      </c>
      <c r="K54" s="26">
        <f t="shared" ref="K54:K65" si="40">IF(C54&lt;D54,1,0)</f>
        <v>0</v>
      </c>
      <c r="L54" s="26">
        <f t="shared" ref="L54:L65" si="41">IF(C54="",0,IF(C54=D54,1,0))</f>
        <v>1</v>
      </c>
      <c r="M54" s="26">
        <f t="shared" ref="M54:M65" si="42">IF(C54&gt;D54,1,0)</f>
        <v>0</v>
      </c>
      <c r="N54" s="26">
        <f t="shared" ref="N54:N65" si="43">D54</f>
        <v>3</v>
      </c>
      <c r="O54" s="26">
        <f t="shared" ref="O54:O65" si="44">C54</f>
        <v>3</v>
      </c>
      <c r="Q54" s="24">
        <f>RANK($AE$54,$AE$54:AE57,0)</f>
        <v>2</v>
      </c>
      <c r="R54" s="61" t="s">
        <v>31</v>
      </c>
      <c r="S54" s="28">
        <f>SUM(U54,V54,W54)</f>
        <v>5</v>
      </c>
      <c r="T54" s="29">
        <f>SUM(U54*3,V54*1)</f>
        <v>13</v>
      </c>
      <c r="U54" s="28">
        <f>SUMIF($A$54:$A$65,R54,$F$54:$F$65)+SUMIF($B$54:$B$65,R54,$K$54:$K$65)</f>
        <v>4</v>
      </c>
      <c r="V54" s="28">
        <f>SUMIF($A$54:$A$65,R54,$G$54:$G$65)+SUMIF($B$54:$B$65,R54,$L$54:$L$65)</f>
        <v>1</v>
      </c>
      <c r="W54" s="29">
        <f>SUMIF($A$54:$A$65,R54,$H$54:$H$65)+SUMIF($B$54:$B$65,R54,$M$54:$M$65)</f>
        <v>0</v>
      </c>
      <c r="X54" s="29">
        <f>SUMIF($A$54:$A$65,R54,$I$54:$I$65)+SUMIF($B$54:$B$65,R54,$N$54:$N$65)</f>
        <v>42</v>
      </c>
      <c r="Y54" s="29">
        <f>SUMIF($A$54:$A$65,R54,$J$54:$J$65)+SUMIF($B$54:$B$65,R54,$O$54:$O$65)</f>
        <v>16</v>
      </c>
      <c r="Z54" s="29">
        <f>X54-Y54</f>
        <v>26</v>
      </c>
      <c r="AA54" s="30">
        <f>T54*$AA$1</f>
        <v>234</v>
      </c>
      <c r="AB54" s="2">
        <f>U54*$AB$1</f>
        <v>24</v>
      </c>
      <c r="AC54" s="2">
        <f>Z54*$AC$1</f>
        <v>26</v>
      </c>
      <c r="AD54" s="2">
        <f>X54*$AD$1</f>
        <v>42</v>
      </c>
      <c r="AE54" s="31">
        <f>SUM(AA54,AB54,AC54,AD54,AF54)</f>
        <v>326.00099999999998</v>
      </c>
      <c r="AF54" s="2">
        <v>1E-3</v>
      </c>
      <c r="AG54" s="2">
        <v>1</v>
      </c>
      <c r="AH54" s="32" t="str">
        <f>VLOOKUP(AG54,$Q$54:$Z$57,2,FALSE)</f>
        <v xml:space="preserve">SPORTHAL LAUWE </v>
      </c>
      <c r="AI54" s="33">
        <f>VLOOKUP(AG54,$Q$54:$Z$57,3,FALSE)</f>
        <v>5</v>
      </c>
      <c r="AJ54" s="33">
        <f>VLOOKUP(AG54,$Q$54:$Z$57,5,FALSE)</f>
        <v>4</v>
      </c>
      <c r="AK54" s="33">
        <f>VLOOKUP(AG54,$Q$54:$Z$57,6,FALSE)</f>
        <v>0</v>
      </c>
      <c r="AL54" s="33">
        <f>VLOOKUP(AG54,$Q$54:$Z$57,7,FALSE)</f>
        <v>1</v>
      </c>
      <c r="AM54" s="33">
        <f>VLOOKUP(AG54,$Q$54:$Z$57,4,FALSE)</f>
        <v>12</v>
      </c>
      <c r="AN54" s="33">
        <f>VLOOKUP(AG54,$Q$54:$Z$57,10,FALSE)</f>
        <v>61</v>
      </c>
    </row>
    <row r="55" spans="1:54" ht="12.75">
      <c r="A55" s="51" t="s">
        <v>33</v>
      </c>
      <c r="B55" s="51" t="s">
        <v>34</v>
      </c>
      <c r="C55" s="23">
        <v>30</v>
      </c>
      <c r="D55" s="23">
        <v>0</v>
      </c>
      <c r="F55" s="25">
        <f t="shared" si="36"/>
        <v>1</v>
      </c>
      <c r="G55" s="25">
        <f t="shared" si="37"/>
        <v>0</v>
      </c>
      <c r="H55" s="25">
        <f t="shared" si="38"/>
        <v>0</v>
      </c>
      <c r="I55" s="25">
        <f t="shared" si="39"/>
        <v>30</v>
      </c>
      <c r="J55" s="25">
        <f t="shared" si="39"/>
        <v>0</v>
      </c>
      <c r="K55" s="26">
        <f t="shared" si="40"/>
        <v>0</v>
      </c>
      <c r="L55" s="26">
        <f t="shared" si="41"/>
        <v>0</v>
      </c>
      <c r="M55" s="26">
        <f t="shared" si="42"/>
        <v>1</v>
      </c>
      <c r="N55" s="26">
        <f t="shared" si="43"/>
        <v>0</v>
      </c>
      <c r="O55" s="26">
        <f t="shared" si="44"/>
        <v>30</v>
      </c>
      <c r="Q55" s="24">
        <f>RANK($AE$55,$AE$54:AE57,0)</f>
        <v>3</v>
      </c>
      <c r="R55" s="61" t="s">
        <v>32</v>
      </c>
      <c r="S55" s="28">
        <f>SUM(U55,V55,W55)</f>
        <v>5</v>
      </c>
      <c r="T55" s="29">
        <f>SUM(U55*3,V55*1)</f>
        <v>2</v>
      </c>
      <c r="U55" s="28">
        <f>SUMIF($A$54:$A$65,R55,$F$54:$F$65)+SUMIF($B$54:$B$65,R55,$K$54:$K$65)</f>
        <v>0</v>
      </c>
      <c r="V55" s="28">
        <f>SUMIF($A$54:$A$65,R55,$G$54:$G$65)+SUMIF($B$54:$B$65,R55,$L$54:$L$65)</f>
        <v>2</v>
      </c>
      <c r="W55" s="29">
        <f>SUMIF($A$54:$A$65,R55,$H$54:$H$65)+SUMIF($B$54:$B$65,R55,$M$54:$M$65)</f>
        <v>3</v>
      </c>
      <c r="X55" s="29">
        <f>SUMIF($A$54:$A$65,R55,$I$54:$I$65)+SUMIF($B$54:$B$65,R55,$N$54:$N$65)</f>
        <v>21</v>
      </c>
      <c r="Y55" s="29">
        <f>SUMIF($A$54:$A$65,R55,$J$54:$J$65)+SUMIF($B$54:$B$65,R55,$O$54:$O$65)</f>
        <v>42</v>
      </c>
      <c r="Z55" s="29">
        <f>X55-Y55</f>
        <v>-21</v>
      </c>
      <c r="AA55" s="30">
        <f>T55*$AA$1</f>
        <v>36</v>
      </c>
      <c r="AB55" s="2">
        <f>U55*$AB$1</f>
        <v>0</v>
      </c>
      <c r="AC55" s="2">
        <f>Z55*$AC$1</f>
        <v>-21</v>
      </c>
      <c r="AD55" s="2">
        <f>X55*$AD$1</f>
        <v>21</v>
      </c>
      <c r="AE55" s="31">
        <f>SUM(AA55,AB55,AC55,AD55,AF55)</f>
        <v>36.002000000000002</v>
      </c>
      <c r="AF55" s="2">
        <v>2E-3</v>
      </c>
      <c r="AG55" s="2">
        <v>2</v>
      </c>
      <c r="AH55" s="32" t="str">
        <f>VLOOKUP(AG55,$Q$54:$Z$57,2,FALSE)</f>
        <v>MVC ‘T SCHIPKE</v>
      </c>
      <c r="AI55" s="33">
        <f>VLOOKUP(AG55,$Q$54:$Z$57,3,FALSE)</f>
        <v>5</v>
      </c>
      <c r="AJ55" s="33">
        <f>VLOOKUP(AG55,$Q$54:$Z$57,5,FALSE)</f>
        <v>4</v>
      </c>
      <c r="AK55" s="33">
        <f>VLOOKUP(AG55,$Q$54:$Z$57,6,FALSE)</f>
        <v>1</v>
      </c>
      <c r="AL55" s="33">
        <f>VLOOKUP(AG55,$Q$54:$Z$57,7,FALSE)</f>
        <v>0</v>
      </c>
      <c r="AM55" s="33">
        <f>VLOOKUP(AG55,$Q$54:$Z$57,4,FALSE)</f>
        <v>13</v>
      </c>
      <c r="AN55" s="33">
        <f>VLOOKUP(AG55,$Q$54:$Z$57,10,FALSE)</f>
        <v>26</v>
      </c>
    </row>
    <row r="56" spans="1:54" ht="12.75">
      <c r="A56" s="51" t="s">
        <v>34</v>
      </c>
      <c r="B56" s="51" t="s">
        <v>33</v>
      </c>
      <c r="C56" s="23">
        <v>1</v>
      </c>
      <c r="D56" s="23">
        <v>20</v>
      </c>
      <c r="F56" s="25">
        <f t="shared" si="36"/>
        <v>0</v>
      </c>
      <c r="G56" s="25">
        <f t="shared" si="37"/>
        <v>0</v>
      </c>
      <c r="H56" s="25">
        <f t="shared" si="38"/>
        <v>1</v>
      </c>
      <c r="I56" s="25">
        <f t="shared" si="39"/>
        <v>1</v>
      </c>
      <c r="J56" s="25">
        <f t="shared" si="39"/>
        <v>20</v>
      </c>
      <c r="K56" s="26">
        <f t="shared" si="40"/>
        <v>1</v>
      </c>
      <c r="L56" s="26">
        <f t="shared" si="41"/>
        <v>0</v>
      </c>
      <c r="M56" s="26">
        <f t="shared" si="42"/>
        <v>0</v>
      </c>
      <c r="N56" s="26">
        <f t="shared" si="43"/>
        <v>20</v>
      </c>
      <c r="O56" s="26">
        <f t="shared" si="44"/>
        <v>1</v>
      </c>
      <c r="Q56" s="24">
        <f>RANK($AE$56,$AE$54:AE57,0)</f>
        <v>1</v>
      </c>
      <c r="R56" s="61" t="s">
        <v>33</v>
      </c>
      <c r="S56" s="28">
        <f>SUM(U56,V56,W56)</f>
        <v>5</v>
      </c>
      <c r="T56" s="29">
        <f>SUM(U56*3,V56*1)</f>
        <v>12</v>
      </c>
      <c r="U56" s="28">
        <f>SUMIF($A$54:$A$65,R56,$F$54:$F$65)+SUMIF($B$54:$B$65,R56,$K$54:$K$65)</f>
        <v>4</v>
      </c>
      <c r="V56" s="28">
        <f>SUMIF($A$54:$A$65,R56,$G$54:$G$65)+SUMIF($B$54:$B$65,R56,$L$54:$L$65)</f>
        <v>0</v>
      </c>
      <c r="W56" s="29">
        <f>SUMIF($A$54:$A$65,R56,$H$54:$H$65)+SUMIF($B$54:$B$65,R56,$M$54:$M$65)</f>
        <v>1</v>
      </c>
      <c r="X56" s="29">
        <f>SUMIF($A$54:$A$65,R56,$I$54:$I$65)+SUMIF($B$54:$B$65,R56,$N$54:$N$65)</f>
        <v>75</v>
      </c>
      <c r="Y56" s="29">
        <f>SUMIF($A$54:$A$65,R56,$J$54:$J$65)+SUMIF($B$54:$B$65,R56,$O$54:$O$65)</f>
        <v>14</v>
      </c>
      <c r="Z56" s="29">
        <f>X56-Y56</f>
        <v>61</v>
      </c>
      <c r="AA56" s="30">
        <f>T56*$AA$1</f>
        <v>216</v>
      </c>
      <c r="AB56" s="2">
        <f>U56*$AB$1</f>
        <v>24</v>
      </c>
      <c r="AC56" s="2">
        <f>Z56*$AC$1</f>
        <v>61</v>
      </c>
      <c r="AD56" s="2">
        <f>X56*$AD$1</f>
        <v>75</v>
      </c>
      <c r="AE56" s="31">
        <f>SUM(AA56,AB56,AC56,AD56,AF56)</f>
        <v>376.00299999999999</v>
      </c>
      <c r="AF56" s="2">
        <v>3.0000000000000001E-3</v>
      </c>
      <c r="AG56" s="2">
        <v>3</v>
      </c>
      <c r="AH56" s="32" t="str">
        <f>VLOOKUP(AG56,$Q$54:$Z$57,2,FALSE)</f>
        <v>FC DE POTTELBERG</v>
      </c>
      <c r="AI56" s="33">
        <f>VLOOKUP(AG56,$Q$54:$Z$57,3,FALSE)</f>
        <v>5</v>
      </c>
      <c r="AJ56" s="33">
        <f>VLOOKUP(AG56,$Q$54:$Z$57,5,FALSE)</f>
        <v>0</v>
      </c>
      <c r="AK56" s="33">
        <f>VLOOKUP(AG56,$Q$54:$Z$57,6,FALSE)</f>
        <v>2</v>
      </c>
      <c r="AL56" s="33">
        <f>VLOOKUP(AG56,$Q$54:$Z$57,7,FALSE)</f>
        <v>3</v>
      </c>
      <c r="AM56" s="33">
        <f>VLOOKUP(AG56,$Q$54:$Z$57,4,FALSE)</f>
        <v>2</v>
      </c>
      <c r="AN56" s="33">
        <f>VLOOKUP(AG56,$Q$54:$Z$57,10,FALSE)</f>
        <v>-21</v>
      </c>
    </row>
    <row r="57" spans="1:54" ht="12.75">
      <c r="A57" s="51" t="s">
        <v>32</v>
      </c>
      <c r="B57" s="51" t="s">
        <v>31</v>
      </c>
      <c r="C57" s="23">
        <v>4</v>
      </c>
      <c r="D57" s="23">
        <v>11</v>
      </c>
      <c r="F57" s="25">
        <f t="shared" si="36"/>
        <v>0</v>
      </c>
      <c r="G57" s="25">
        <f t="shared" si="37"/>
        <v>0</v>
      </c>
      <c r="H57" s="25">
        <f t="shared" si="38"/>
        <v>1</v>
      </c>
      <c r="I57" s="25">
        <f t="shared" si="39"/>
        <v>4</v>
      </c>
      <c r="J57" s="25">
        <f t="shared" si="39"/>
        <v>11</v>
      </c>
      <c r="K57" s="26">
        <f t="shared" si="40"/>
        <v>1</v>
      </c>
      <c r="L57" s="26">
        <f t="shared" si="41"/>
        <v>0</v>
      </c>
      <c r="M57" s="26">
        <f t="shared" si="42"/>
        <v>0</v>
      </c>
      <c r="N57" s="26">
        <f t="shared" si="43"/>
        <v>11</v>
      </c>
      <c r="O57" s="26">
        <f t="shared" si="44"/>
        <v>4</v>
      </c>
      <c r="Q57" s="24">
        <f>RANK($AE$57,$AE$54:AE57,0)</f>
        <v>4</v>
      </c>
      <c r="R57" s="34" t="s">
        <v>34</v>
      </c>
      <c r="S57" s="28">
        <f>SUM(U57,V57,W57)</f>
        <v>5</v>
      </c>
      <c r="T57" s="29">
        <f>SUM(U57*3,V57*1)</f>
        <v>1</v>
      </c>
      <c r="U57" s="28">
        <f>SUMIF($A$54:$A$65,R57,$F$54:$F$65)+SUMIF($B$54:$B$65,R57,$K$54:$K$65)</f>
        <v>0</v>
      </c>
      <c r="V57" s="28">
        <f>SUMIF($A$54:$A$65,R57,$G$54:$G$65)+SUMIF($B$54:$B$65,R57,$L$54:$L$65)</f>
        <v>1</v>
      </c>
      <c r="W57" s="29">
        <f>SUMIF($A$54:$A$65,R57,$H$54:$H$65)+SUMIF($B$54:$B$65,R57,$M$54:$M$65)</f>
        <v>4</v>
      </c>
      <c r="X57" s="29">
        <f>SUMIF($A$54:$A$65,R57,$I$54:$I$65)+SUMIF($B$54:$B$65,R57,$N$54:$N$65)</f>
        <v>13</v>
      </c>
      <c r="Y57" s="29">
        <f>SUMIF($A$54:$A$65,R57,$J$54:$J$65)+SUMIF($B$54:$B$65,R57,$O$54:$O$65)</f>
        <v>79</v>
      </c>
      <c r="Z57" s="29">
        <f>X57-Y57</f>
        <v>-66</v>
      </c>
      <c r="AA57" s="30">
        <f>T57*$AA$1</f>
        <v>18</v>
      </c>
      <c r="AB57" s="2">
        <f>U57*$AB$1</f>
        <v>0</v>
      </c>
      <c r="AC57" s="2">
        <f>Z57*$AC$1</f>
        <v>-66</v>
      </c>
      <c r="AD57" s="2">
        <f>X57*$AD$1</f>
        <v>13</v>
      </c>
      <c r="AE57" s="31">
        <f>SUM(AA57,AB57,AC57,AD57,AF57)</f>
        <v>-34.996000000000002</v>
      </c>
      <c r="AF57" s="2">
        <v>4.0000000000000001E-3</v>
      </c>
      <c r="AG57" s="2">
        <v>4</v>
      </c>
      <c r="AH57" s="32" t="str">
        <f>VLOOKUP(AG57,$Q$54:$Z$57,2,FALSE)</f>
        <v xml:space="preserve">TEN GOUDBERGE </v>
      </c>
      <c r="AI57" s="33">
        <f>VLOOKUP(AG57,$Q$54:$Z$57,3,FALSE)</f>
        <v>5</v>
      </c>
      <c r="AJ57" s="33">
        <f>VLOOKUP(AG57,$Q$54:$Z$57,5,FALSE)</f>
        <v>0</v>
      </c>
      <c r="AK57" s="33">
        <f>VLOOKUP(AG57,$Q$54:$Z$57,6,FALSE)</f>
        <v>1</v>
      </c>
      <c r="AL57" s="33">
        <f>VLOOKUP(AG57,$Q$54:$Z$57,7,FALSE)</f>
        <v>4</v>
      </c>
      <c r="AM57" s="33">
        <f>VLOOKUP(AG57,$Q$54:$Z$57,4,FALSE)</f>
        <v>1</v>
      </c>
      <c r="AN57" s="33">
        <f>VLOOKUP(AG57,$Q$54:$Z$57,10,FALSE)</f>
        <v>-66</v>
      </c>
    </row>
    <row r="58" spans="1:54" ht="12.75">
      <c r="A58" s="51" t="s">
        <v>32</v>
      </c>
      <c r="B58" s="51" t="s">
        <v>33</v>
      </c>
      <c r="C58" s="23">
        <v>2</v>
      </c>
      <c r="D58" s="23">
        <v>11</v>
      </c>
      <c r="F58" s="25">
        <f t="shared" si="36"/>
        <v>0</v>
      </c>
      <c r="G58" s="25">
        <f t="shared" si="37"/>
        <v>0</v>
      </c>
      <c r="H58" s="25">
        <f t="shared" si="38"/>
        <v>1</v>
      </c>
      <c r="I58" s="25">
        <f t="shared" si="39"/>
        <v>2</v>
      </c>
      <c r="J58" s="25">
        <f t="shared" si="39"/>
        <v>11</v>
      </c>
      <c r="K58" s="26">
        <f t="shared" si="40"/>
        <v>1</v>
      </c>
      <c r="L58" s="26">
        <f t="shared" si="41"/>
        <v>0</v>
      </c>
      <c r="M58" s="26">
        <f t="shared" si="42"/>
        <v>0</v>
      </c>
      <c r="N58" s="26">
        <f t="shared" si="43"/>
        <v>11</v>
      </c>
      <c r="O58" s="26">
        <f t="shared" si="44"/>
        <v>2</v>
      </c>
      <c r="R58" s="55"/>
      <c r="S58" s="55"/>
      <c r="T58" s="62"/>
      <c r="U58" s="62"/>
      <c r="V58" s="62"/>
      <c r="W58" s="62"/>
      <c r="X58" s="62"/>
      <c r="Y58" s="62"/>
      <c r="Z58" s="62"/>
      <c r="AA58" s="63"/>
    </row>
    <row r="59" spans="1:54" ht="12.75">
      <c r="A59" s="51" t="s">
        <v>34</v>
      </c>
      <c r="B59" s="51" t="s">
        <v>31</v>
      </c>
      <c r="C59" s="23">
        <v>3</v>
      </c>
      <c r="D59" s="23">
        <v>12</v>
      </c>
      <c r="F59" s="25">
        <f t="shared" si="36"/>
        <v>0</v>
      </c>
      <c r="G59" s="25">
        <f t="shared" si="37"/>
        <v>0</v>
      </c>
      <c r="H59" s="25">
        <f t="shared" si="38"/>
        <v>1</v>
      </c>
      <c r="I59" s="25">
        <f t="shared" si="39"/>
        <v>3</v>
      </c>
      <c r="J59" s="25">
        <f t="shared" si="39"/>
        <v>12</v>
      </c>
      <c r="K59" s="26">
        <f t="shared" si="40"/>
        <v>1</v>
      </c>
      <c r="L59" s="26">
        <f t="shared" si="41"/>
        <v>0</v>
      </c>
      <c r="M59" s="26">
        <f t="shared" si="42"/>
        <v>0</v>
      </c>
      <c r="N59" s="26">
        <f t="shared" si="43"/>
        <v>12</v>
      </c>
      <c r="O59" s="26">
        <f t="shared" si="44"/>
        <v>3</v>
      </c>
      <c r="R59" s="55"/>
      <c r="S59" s="55"/>
      <c r="T59" s="62"/>
      <c r="U59" s="62"/>
      <c r="V59" s="62"/>
      <c r="W59" s="62"/>
      <c r="X59" s="62"/>
      <c r="Y59" s="62"/>
      <c r="Z59" s="62"/>
      <c r="AA59" s="63"/>
    </row>
    <row r="60" spans="1:54" ht="12.75">
      <c r="A60" s="51" t="s">
        <v>31</v>
      </c>
      <c r="B60" s="51" t="s">
        <v>34</v>
      </c>
      <c r="C60" s="23">
        <v>11</v>
      </c>
      <c r="D60" s="23">
        <v>3</v>
      </c>
      <c r="F60" s="25">
        <f t="shared" si="36"/>
        <v>1</v>
      </c>
      <c r="G60" s="25">
        <f t="shared" si="37"/>
        <v>0</v>
      </c>
      <c r="H60" s="25">
        <f t="shared" si="38"/>
        <v>0</v>
      </c>
      <c r="I60" s="25">
        <f t="shared" si="39"/>
        <v>11</v>
      </c>
      <c r="J60" s="25">
        <f t="shared" si="39"/>
        <v>3</v>
      </c>
      <c r="K60" s="26">
        <f t="shared" si="40"/>
        <v>0</v>
      </c>
      <c r="L60" s="26">
        <f t="shared" si="41"/>
        <v>0</v>
      </c>
      <c r="M60" s="26">
        <f t="shared" si="42"/>
        <v>1</v>
      </c>
      <c r="N60" s="26">
        <f t="shared" si="43"/>
        <v>3</v>
      </c>
      <c r="O60" s="26">
        <f t="shared" si="44"/>
        <v>11</v>
      </c>
      <c r="R60" s="55"/>
      <c r="S60" s="55"/>
      <c r="T60" s="62"/>
      <c r="U60" s="62"/>
      <c r="V60" s="62"/>
      <c r="W60" s="62"/>
      <c r="X60" s="62"/>
      <c r="Y60" s="62"/>
      <c r="Z60" s="62"/>
      <c r="AA60" s="63"/>
    </row>
    <row r="61" spans="1:54" ht="12.75">
      <c r="A61" s="51" t="s">
        <v>33</v>
      </c>
      <c r="B61" s="51" t="s">
        <v>32</v>
      </c>
      <c r="C61" s="23">
        <v>11</v>
      </c>
      <c r="D61" s="23">
        <v>6</v>
      </c>
      <c r="F61" s="25">
        <f t="shared" si="36"/>
        <v>1</v>
      </c>
      <c r="G61" s="25">
        <f t="shared" si="37"/>
        <v>0</v>
      </c>
      <c r="H61" s="25">
        <f t="shared" si="38"/>
        <v>0</v>
      </c>
      <c r="I61" s="25">
        <f t="shared" si="39"/>
        <v>11</v>
      </c>
      <c r="J61" s="25">
        <f t="shared" si="39"/>
        <v>6</v>
      </c>
      <c r="K61" s="26">
        <f t="shared" si="40"/>
        <v>0</v>
      </c>
      <c r="L61" s="26">
        <f t="shared" si="41"/>
        <v>0</v>
      </c>
      <c r="M61" s="26">
        <f t="shared" si="42"/>
        <v>1</v>
      </c>
      <c r="N61" s="26">
        <f t="shared" si="43"/>
        <v>6</v>
      </c>
      <c r="O61" s="26">
        <f t="shared" si="44"/>
        <v>11</v>
      </c>
      <c r="R61" s="55"/>
      <c r="S61" s="55"/>
      <c r="T61" s="62"/>
      <c r="U61" s="62"/>
      <c r="V61" s="62"/>
      <c r="W61" s="62"/>
      <c r="X61" s="62"/>
      <c r="Y61" s="62"/>
      <c r="Z61" s="62"/>
      <c r="AA61" s="63"/>
    </row>
    <row r="62" spans="1:54" ht="12.75">
      <c r="A62" s="51" t="s">
        <v>34</v>
      </c>
      <c r="B62" s="51" t="s">
        <v>32</v>
      </c>
      <c r="C62" s="23">
        <v>6</v>
      </c>
      <c r="D62" s="23">
        <v>6</v>
      </c>
      <c r="F62" s="25">
        <f t="shared" si="36"/>
        <v>0</v>
      </c>
      <c r="G62" s="25">
        <f t="shared" si="37"/>
        <v>1</v>
      </c>
      <c r="H62" s="25">
        <f t="shared" si="38"/>
        <v>0</v>
      </c>
      <c r="I62" s="25">
        <f t="shared" si="39"/>
        <v>6</v>
      </c>
      <c r="J62" s="25">
        <f t="shared" si="39"/>
        <v>6</v>
      </c>
      <c r="K62" s="26">
        <f t="shared" si="40"/>
        <v>0</v>
      </c>
      <c r="L62" s="26">
        <f t="shared" si="41"/>
        <v>1</v>
      </c>
      <c r="M62" s="26">
        <f t="shared" si="42"/>
        <v>0</v>
      </c>
      <c r="N62" s="26">
        <f t="shared" si="43"/>
        <v>6</v>
      </c>
      <c r="O62" s="26">
        <f t="shared" si="44"/>
        <v>6</v>
      </c>
      <c r="R62" s="55"/>
      <c r="S62" s="55"/>
      <c r="T62" s="62"/>
      <c r="U62" s="62"/>
      <c r="V62" s="62"/>
      <c r="W62" s="62"/>
      <c r="X62" s="62"/>
      <c r="Y62" s="62"/>
      <c r="Z62" s="62"/>
      <c r="AA62" s="63"/>
    </row>
    <row r="63" spans="1:54" ht="12.75">
      <c r="A63" s="51" t="s">
        <v>33</v>
      </c>
      <c r="B63" s="51" t="s">
        <v>31</v>
      </c>
      <c r="C63" s="23">
        <v>3</v>
      </c>
      <c r="D63" s="23">
        <v>5</v>
      </c>
      <c r="F63" s="25">
        <f t="shared" si="36"/>
        <v>0</v>
      </c>
      <c r="G63" s="25">
        <f t="shared" si="37"/>
        <v>0</v>
      </c>
      <c r="H63" s="25">
        <f t="shared" si="38"/>
        <v>1</v>
      </c>
      <c r="I63" s="25">
        <f t="shared" si="39"/>
        <v>3</v>
      </c>
      <c r="J63" s="25">
        <f t="shared" si="39"/>
        <v>5</v>
      </c>
      <c r="K63" s="26">
        <f t="shared" si="40"/>
        <v>1</v>
      </c>
      <c r="L63" s="26">
        <f t="shared" si="41"/>
        <v>0</v>
      </c>
      <c r="M63" s="26">
        <f t="shared" si="42"/>
        <v>0</v>
      </c>
      <c r="N63" s="26">
        <f t="shared" si="43"/>
        <v>5</v>
      </c>
      <c r="O63" s="26">
        <f t="shared" si="44"/>
        <v>3</v>
      </c>
      <c r="R63" s="55"/>
      <c r="S63" s="55"/>
      <c r="T63" s="62"/>
      <c r="U63" s="62"/>
      <c r="V63" s="62"/>
      <c r="W63" s="62"/>
      <c r="X63" s="62"/>
      <c r="Y63" s="62"/>
      <c r="Z63" s="62"/>
      <c r="AA63" s="63"/>
    </row>
    <row r="64" spans="1:54" ht="12.75">
      <c r="A64" s="65"/>
      <c r="B64" s="65"/>
      <c r="C64" s="41"/>
      <c r="D64" s="42"/>
      <c r="F64" s="25">
        <f t="shared" si="36"/>
        <v>0</v>
      </c>
      <c r="G64" s="25">
        <f t="shared" si="37"/>
        <v>0</v>
      </c>
      <c r="H64" s="25">
        <f t="shared" si="38"/>
        <v>0</v>
      </c>
      <c r="I64" s="25">
        <f t="shared" si="39"/>
        <v>0</v>
      </c>
      <c r="J64" s="25">
        <f t="shared" si="39"/>
        <v>0</v>
      </c>
      <c r="K64" s="26">
        <f t="shared" si="40"/>
        <v>0</v>
      </c>
      <c r="L64" s="26">
        <f t="shared" si="41"/>
        <v>0</v>
      </c>
      <c r="M64" s="26">
        <f t="shared" si="42"/>
        <v>0</v>
      </c>
      <c r="N64" s="26">
        <f t="shared" si="43"/>
        <v>0</v>
      </c>
      <c r="O64" s="26">
        <f t="shared" si="44"/>
        <v>0</v>
      </c>
      <c r="R64" s="55"/>
      <c r="S64" s="55"/>
      <c r="T64" s="62"/>
      <c r="U64" s="62"/>
      <c r="V64" s="62"/>
      <c r="W64" s="62"/>
      <c r="X64" s="62"/>
      <c r="Y64" s="62"/>
      <c r="Z64" s="62"/>
      <c r="AA64" s="63"/>
    </row>
    <row r="65" spans="1:40" ht="13.5" thickBot="1">
      <c r="A65" s="66"/>
      <c r="B65" s="66"/>
      <c r="C65" s="44"/>
      <c r="D65" s="45"/>
      <c r="F65" s="25">
        <f t="shared" si="36"/>
        <v>0</v>
      </c>
      <c r="G65" s="25">
        <f t="shared" si="37"/>
        <v>0</v>
      </c>
      <c r="H65" s="25">
        <f t="shared" si="38"/>
        <v>0</v>
      </c>
      <c r="I65" s="25">
        <f t="shared" si="39"/>
        <v>0</v>
      </c>
      <c r="J65" s="25">
        <f t="shared" si="39"/>
        <v>0</v>
      </c>
      <c r="K65" s="26">
        <f t="shared" si="40"/>
        <v>0</v>
      </c>
      <c r="L65" s="26">
        <f t="shared" si="41"/>
        <v>0</v>
      </c>
      <c r="M65" s="26">
        <f t="shared" si="42"/>
        <v>0</v>
      </c>
      <c r="N65" s="26">
        <f t="shared" si="43"/>
        <v>0</v>
      </c>
      <c r="O65" s="26">
        <f t="shared" si="44"/>
        <v>0</v>
      </c>
      <c r="R65" s="55"/>
      <c r="S65" s="55"/>
      <c r="T65" s="62"/>
      <c r="U65" s="62"/>
      <c r="V65" s="62"/>
      <c r="W65" s="62"/>
      <c r="X65" s="62"/>
      <c r="Y65" s="62"/>
      <c r="Z65" s="62"/>
      <c r="AA65" s="63"/>
    </row>
    <row r="66" spans="1:40" ht="12.75">
      <c r="F66" s="4" t="s">
        <v>0</v>
      </c>
      <c r="G66" s="4" t="s">
        <v>1</v>
      </c>
      <c r="H66" s="5" t="s">
        <v>2</v>
      </c>
      <c r="I66" s="6" t="s">
        <v>3</v>
      </c>
      <c r="J66" s="6" t="s">
        <v>4</v>
      </c>
      <c r="K66" s="7" t="s">
        <v>0</v>
      </c>
      <c r="L66" s="7" t="s">
        <v>1</v>
      </c>
      <c r="M66" s="8" t="s">
        <v>2</v>
      </c>
      <c r="N66" s="9" t="s">
        <v>3</v>
      </c>
      <c r="O66" s="9" t="s">
        <v>4</v>
      </c>
      <c r="P66" s="3">
        <v>6</v>
      </c>
      <c r="Q66" s="3"/>
      <c r="R66" s="10" t="s">
        <v>35</v>
      </c>
      <c r="S66" s="11" t="s">
        <v>6</v>
      </c>
      <c r="T66" s="12" t="s">
        <v>7</v>
      </c>
      <c r="U66" s="13" t="s">
        <v>0</v>
      </c>
      <c r="V66" s="4" t="s">
        <v>1</v>
      </c>
      <c r="W66" s="5" t="s">
        <v>2</v>
      </c>
      <c r="X66" s="14" t="s">
        <v>3</v>
      </c>
      <c r="Y66" s="6" t="s">
        <v>4</v>
      </c>
      <c r="Z66" s="15" t="s">
        <v>8</v>
      </c>
      <c r="AA66" s="16">
        <v>18</v>
      </c>
      <c r="AB66" s="17">
        <v>6</v>
      </c>
      <c r="AC66" s="18">
        <v>1</v>
      </c>
      <c r="AD66" s="17">
        <v>1</v>
      </c>
      <c r="AE66" s="19" t="s">
        <v>9</v>
      </c>
      <c r="AG66" s="19"/>
      <c r="AH66" s="20" t="str">
        <f>R66</f>
        <v>REEKS F</v>
      </c>
      <c r="AI66" s="21" t="s">
        <v>6</v>
      </c>
      <c r="AJ66" s="21" t="s">
        <v>0</v>
      </c>
      <c r="AK66" s="21" t="s">
        <v>1</v>
      </c>
      <c r="AL66" s="21" t="s">
        <v>2</v>
      </c>
      <c r="AM66" s="21" t="s">
        <v>10</v>
      </c>
      <c r="AN66" s="21" t="s">
        <v>8</v>
      </c>
    </row>
    <row r="67" spans="1:40" ht="12.75">
      <c r="A67" s="51" t="s">
        <v>36</v>
      </c>
      <c r="B67" s="51" t="s">
        <v>37</v>
      </c>
      <c r="C67" s="23">
        <v>6</v>
      </c>
      <c r="D67" s="23">
        <v>8</v>
      </c>
      <c r="F67" s="25">
        <f t="shared" ref="F67:F78" si="45">IF(C67&gt;D67,1,0)</f>
        <v>0</v>
      </c>
      <c r="G67" s="25">
        <f t="shared" ref="G67:G78" si="46">IF(C67="",0,IF(C67=D67,1,0))</f>
        <v>0</v>
      </c>
      <c r="H67" s="25">
        <f t="shared" ref="H67:H78" si="47">IF(C67&lt;D67,1,0)</f>
        <v>1</v>
      </c>
      <c r="I67" s="25">
        <f t="shared" ref="I67:J78" si="48">C67</f>
        <v>6</v>
      </c>
      <c r="J67" s="25">
        <f t="shared" si="48"/>
        <v>8</v>
      </c>
      <c r="K67" s="26">
        <f t="shared" ref="K67:K78" si="49">IF(C67&lt;D67,1,0)</f>
        <v>1</v>
      </c>
      <c r="L67" s="26">
        <f t="shared" ref="L67:L78" si="50">IF(C67="",0,IF(C67=D67,1,0))</f>
        <v>0</v>
      </c>
      <c r="M67" s="26">
        <f t="shared" ref="M67:M78" si="51">IF(C67&gt;D67,1,0)</f>
        <v>0</v>
      </c>
      <c r="N67" s="26">
        <f t="shared" ref="N67:N78" si="52">D67</f>
        <v>8</v>
      </c>
      <c r="O67" s="26">
        <f t="shared" ref="O67:O78" si="53">C67</f>
        <v>6</v>
      </c>
      <c r="Q67" s="24">
        <f>RANK($AE$67,$AE$67:AE70,0)</f>
        <v>3</v>
      </c>
      <c r="R67" s="51" t="s">
        <v>36</v>
      </c>
      <c r="S67" s="28">
        <f>SUM(U67,V67,W67)</f>
        <v>5</v>
      </c>
      <c r="T67" s="29">
        <f>SUM(U67*3,V67*1)</f>
        <v>4</v>
      </c>
      <c r="U67" s="28">
        <f>SUMIF($A$67:$A$78,R67,$F$67:$F$78)+SUMIF($B$67:$B$78,R67,$K$67:$K$78)</f>
        <v>1</v>
      </c>
      <c r="V67" s="28">
        <f>SUMIF($A$67:$A$78,R67,$G$67:$G$78)+SUMIF($B$67:$B$78,R67,$L$67:$L$78)</f>
        <v>1</v>
      </c>
      <c r="W67" s="29">
        <f>SUMIF($A$67:$A$78,R67,$H$67:$H$78)+SUMIF($B$67:$B$78,R67,$M$67:$M$78)</f>
        <v>3</v>
      </c>
      <c r="X67" s="29">
        <f>SUMIF($A$67:$A$78,R67,$I$67:$I$78)+SUMIF($B$67:$B$78,R67,$N$67:$N$78)</f>
        <v>30</v>
      </c>
      <c r="Y67" s="29">
        <f>SUMIF($A$67:$A$78,R67,$J$67:$J$78)+SUMIF($B$67:$B$78,R67,$O$67:$O$78)</f>
        <v>42</v>
      </c>
      <c r="Z67" s="29">
        <f>X67-Y67</f>
        <v>-12</v>
      </c>
      <c r="AA67" s="30">
        <f>T67*$AA$1</f>
        <v>72</v>
      </c>
      <c r="AB67" s="2">
        <f>U67*$AB$1</f>
        <v>6</v>
      </c>
      <c r="AC67" s="2">
        <f>Z67*$AC$1</f>
        <v>-12</v>
      </c>
      <c r="AD67" s="2">
        <f>X67*$AD$1</f>
        <v>30</v>
      </c>
      <c r="AE67" s="31">
        <f>SUM(AA67,AB67,AC67,AD67,AF67)</f>
        <v>96.001000000000005</v>
      </c>
      <c r="AF67" s="2">
        <v>1E-3</v>
      </c>
      <c r="AG67" s="2">
        <v>1</v>
      </c>
      <c r="AH67" s="32" t="str">
        <f>VLOOKUP(AG67,$Q$67:$Z$70,2,FALSE)</f>
        <v>MVC LADY I</v>
      </c>
      <c r="AI67" s="33">
        <f>VLOOKUP(AG67,$Q$67:$Z$70,3,FALSE)</f>
        <v>5</v>
      </c>
      <c r="AJ67" s="33">
        <f>VLOOKUP(AG67,$Q$67:$Z$70,5,FALSE)</f>
        <v>5</v>
      </c>
      <c r="AK67" s="33">
        <f>VLOOKUP(AG67,$Q$67:$Z$70,6,FALSE)</f>
        <v>0</v>
      </c>
      <c r="AL67" s="33">
        <f>VLOOKUP(AG67,$Q$67:$Z$70,7,FALSE)</f>
        <v>0</v>
      </c>
      <c r="AM67" s="33">
        <f>VLOOKUP(AG67,$Q$67:$Z$70,4,FALSE)</f>
        <v>15</v>
      </c>
      <c r="AN67" s="33">
        <f>VLOOKUP(AG67,$Q$67:$Z$70,10,FALSE)</f>
        <v>67</v>
      </c>
    </row>
    <row r="68" spans="1:40" ht="12.75">
      <c r="A68" s="51" t="s">
        <v>38</v>
      </c>
      <c r="B68" s="51" t="s">
        <v>39</v>
      </c>
      <c r="C68" s="23">
        <v>2</v>
      </c>
      <c r="D68" s="23">
        <v>11</v>
      </c>
      <c r="F68" s="25">
        <f t="shared" si="45"/>
        <v>0</v>
      </c>
      <c r="G68" s="25">
        <f t="shared" si="46"/>
        <v>0</v>
      </c>
      <c r="H68" s="25">
        <f t="shared" si="47"/>
        <v>1</v>
      </c>
      <c r="I68" s="25">
        <f t="shared" si="48"/>
        <v>2</v>
      </c>
      <c r="J68" s="25">
        <f t="shared" si="48"/>
        <v>11</v>
      </c>
      <c r="K68" s="26">
        <f t="shared" si="49"/>
        <v>1</v>
      </c>
      <c r="L68" s="26">
        <f t="shared" si="50"/>
        <v>0</v>
      </c>
      <c r="M68" s="26">
        <f t="shared" si="51"/>
        <v>0</v>
      </c>
      <c r="N68" s="26">
        <f t="shared" si="52"/>
        <v>11</v>
      </c>
      <c r="O68" s="26">
        <f t="shared" si="53"/>
        <v>2</v>
      </c>
      <c r="Q68" s="24">
        <f>RANK($AE$68,$AE$67:AE70,0)</f>
        <v>1</v>
      </c>
      <c r="R68" s="51" t="s">
        <v>37</v>
      </c>
      <c r="S68" s="28">
        <f>SUM(U68,V68,W68)</f>
        <v>5</v>
      </c>
      <c r="T68" s="29">
        <f>SUM(U68*3,V68*1)</f>
        <v>15</v>
      </c>
      <c r="U68" s="28">
        <f>SUMIF($A$67:$A$78,R68,$F$67:$F$78)+SUMIF($B$67:$B$78,R68,$K$67:$K$78)</f>
        <v>5</v>
      </c>
      <c r="V68" s="28">
        <f>SUMIF($A$67:$A$78,R68,$G$67:$G$78)+SUMIF($B$67:$B$78,R68,$L$67:$L$78)</f>
        <v>0</v>
      </c>
      <c r="W68" s="29">
        <f>SUMIF($A$67:$A$78,R68,$H$67:$H$78)+SUMIF($B$67:$B$78,R68,$M$67:$M$78)</f>
        <v>0</v>
      </c>
      <c r="X68" s="29">
        <f>SUMIF($A$67:$A$78,R68,$I$67:$I$78)+SUMIF($B$67:$B$78,R68,$N$67:$N$78)</f>
        <v>77</v>
      </c>
      <c r="Y68" s="29">
        <f>SUMIF($A$67:$A$78,R68,$J$67:$J$78)+SUMIF($B$67:$B$78,R68,$O$67:$O$78)</f>
        <v>10</v>
      </c>
      <c r="Z68" s="29">
        <f>X68-Y68</f>
        <v>67</v>
      </c>
      <c r="AA68" s="30">
        <f>T68*$AA$1</f>
        <v>270</v>
      </c>
      <c r="AB68" s="2">
        <f>U68*$AB$1</f>
        <v>30</v>
      </c>
      <c r="AC68" s="2">
        <f>Z68*$AC$1</f>
        <v>67</v>
      </c>
      <c r="AD68" s="2">
        <f>X68*$AD$1</f>
        <v>77</v>
      </c>
      <c r="AE68" s="31">
        <f>SUM(AA68,AB68,AC68,AD68,AF68)</f>
        <v>444.00200000000001</v>
      </c>
      <c r="AF68" s="2">
        <v>2E-3</v>
      </c>
      <c r="AG68" s="2">
        <v>2</v>
      </c>
      <c r="AH68" s="32" t="str">
        <f>VLOOKUP(AG68,$Q$67:$Z$70,2,FALSE)</f>
        <v>MVC DE SPORTWERELD</v>
      </c>
      <c r="AI68" s="33">
        <f>VLOOKUP(AG68,$Q$67:$Z$70,3,FALSE)</f>
        <v>5</v>
      </c>
      <c r="AJ68" s="33">
        <f>VLOOKUP(AG68,$Q$67:$Z$70,5,FALSE)</f>
        <v>3</v>
      </c>
      <c r="AK68" s="33">
        <f>VLOOKUP(AG68,$Q$67:$Z$70,6,FALSE)</f>
        <v>1</v>
      </c>
      <c r="AL68" s="33">
        <f>VLOOKUP(AG68,$Q$67:$Z$70,7,FALSE)</f>
        <v>1</v>
      </c>
      <c r="AM68" s="33">
        <f>VLOOKUP(AG68,$Q$67:$Z$70,4,FALSE)</f>
        <v>10</v>
      </c>
      <c r="AN68" s="33">
        <f>VLOOKUP(AG68,$Q$67:$Z$70,10,FALSE)</f>
        <v>0</v>
      </c>
    </row>
    <row r="69" spans="1:40" ht="12.75">
      <c r="A69" s="51" t="s">
        <v>39</v>
      </c>
      <c r="B69" s="51" t="s">
        <v>38</v>
      </c>
      <c r="C69" s="23">
        <v>5</v>
      </c>
      <c r="D69" s="23">
        <v>3</v>
      </c>
      <c r="F69" s="25">
        <f t="shared" si="45"/>
        <v>1</v>
      </c>
      <c r="G69" s="25">
        <f t="shared" si="46"/>
        <v>0</v>
      </c>
      <c r="H69" s="25">
        <f t="shared" si="47"/>
        <v>0</v>
      </c>
      <c r="I69" s="25">
        <f t="shared" si="48"/>
        <v>5</v>
      </c>
      <c r="J69" s="25">
        <f t="shared" si="48"/>
        <v>3</v>
      </c>
      <c r="K69" s="26">
        <f t="shared" si="49"/>
        <v>0</v>
      </c>
      <c r="L69" s="26">
        <f t="shared" si="50"/>
        <v>0</v>
      </c>
      <c r="M69" s="26">
        <f t="shared" si="51"/>
        <v>1</v>
      </c>
      <c r="N69" s="26">
        <f t="shared" si="52"/>
        <v>3</v>
      </c>
      <c r="O69" s="26">
        <f t="shared" si="53"/>
        <v>5</v>
      </c>
      <c r="Q69" s="24">
        <f>RANK($AE$69,$AE$67:AE70,0)</f>
        <v>4</v>
      </c>
      <c r="R69" s="51" t="s">
        <v>38</v>
      </c>
      <c r="S69" s="28">
        <f>SUM(U69,V69,W69)</f>
        <v>5</v>
      </c>
      <c r="T69" s="29">
        <f>SUM(U69*3,V69*1)</f>
        <v>0</v>
      </c>
      <c r="U69" s="28">
        <f>SUMIF($A$67:$A$78,R69,$F$67:$F$78)+SUMIF($B$67:$B$78,R69,$K$67:$K$78)</f>
        <v>0</v>
      </c>
      <c r="V69" s="28">
        <f>SUMIF($A$67:$A$78,R69,$G$67:$G$78)+SUMIF($B$67:$B$78,R69,$L$67:$L$78)</f>
        <v>0</v>
      </c>
      <c r="W69" s="29">
        <f>SUMIF($A$67:$A$78,R69,$H$67:$H$78)+SUMIF($B$67:$B$78,R69,$M$67:$M$78)</f>
        <v>5</v>
      </c>
      <c r="X69" s="29">
        <f>SUMIF($A$67:$A$78,R69,$I$67:$I$78)+SUMIF($B$67:$B$78,R69,$N$67:$N$78)</f>
        <v>10</v>
      </c>
      <c r="Y69" s="29">
        <f>SUMIF($A$67:$A$78,R69,$J$67:$J$78)+SUMIF($B$67:$B$78,R69,$O$67:$O$78)</f>
        <v>65</v>
      </c>
      <c r="Z69" s="29">
        <f>X69-Y69</f>
        <v>-55</v>
      </c>
      <c r="AA69" s="30">
        <f>T69*$AA$1</f>
        <v>0</v>
      </c>
      <c r="AB69" s="2">
        <f>U69*$AB$1</f>
        <v>0</v>
      </c>
      <c r="AC69" s="2">
        <f>Z69*$AC$1</f>
        <v>-55</v>
      </c>
      <c r="AD69" s="2">
        <f>X69*$AD$1</f>
        <v>10</v>
      </c>
      <c r="AE69" s="31">
        <f>SUM(AA69,AB69,AC69,AD69,AF69)</f>
        <v>-44.997</v>
      </c>
      <c r="AF69" s="2">
        <v>3.0000000000000001E-3</v>
      </c>
      <c r="AG69" s="2">
        <v>3</v>
      </c>
      <c r="AH69" s="32" t="str">
        <f>VLOOKUP(AG69,$Q$67:$Z$70,2,FALSE)</f>
        <v xml:space="preserve">WIDEM  </v>
      </c>
      <c r="AI69" s="33">
        <f>VLOOKUP(AG69,$Q$67:$Z$70,3,FALSE)</f>
        <v>5</v>
      </c>
      <c r="AJ69" s="33">
        <f>VLOOKUP(AG69,$Q$67:$Z$70,5,FALSE)</f>
        <v>1</v>
      </c>
      <c r="AK69" s="33">
        <f>VLOOKUP(AG69,$Q$67:$Z$70,6,FALSE)</f>
        <v>1</v>
      </c>
      <c r="AL69" s="33">
        <f>VLOOKUP(AG69,$Q$67:$Z$70,7,FALSE)</f>
        <v>3</v>
      </c>
      <c r="AM69" s="33">
        <f>VLOOKUP(AG69,$Q$67:$Z$70,4,FALSE)</f>
        <v>4</v>
      </c>
      <c r="AN69" s="33">
        <f>VLOOKUP(AG69,$Q$67:$Z$70,10,FALSE)</f>
        <v>-12</v>
      </c>
    </row>
    <row r="70" spans="1:40" ht="12.75">
      <c r="A70" s="51" t="s">
        <v>37</v>
      </c>
      <c r="B70" s="51" t="s">
        <v>36</v>
      </c>
      <c r="C70" s="23">
        <v>13</v>
      </c>
      <c r="D70" s="23">
        <v>1</v>
      </c>
      <c r="F70" s="25">
        <f t="shared" si="45"/>
        <v>1</v>
      </c>
      <c r="G70" s="25">
        <f t="shared" si="46"/>
        <v>0</v>
      </c>
      <c r="H70" s="25">
        <f t="shared" si="47"/>
        <v>0</v>
      </c>
      <c r="I70" s="25">
        <f t="shared" si="48"/>
        <v>13</v>
      </c>
      <c r="J70" s="25">
        <f t="shared" si="48"/>
        <v>1</v>
      </c>
      <c r="K70" s="26">
        <f t="shared" si="49"/>
        <v>0</v>
      </c>
      <c r="L70" s="26">
        <f t="shared" si="50"/>
        <v>0</v>
      </c>
      <c r="M70" s="26">
        <f t="shared" si="51"/>
        <v>1</v>
      </c>
      <c r="N70" s="26">
        <f t="shared" si="52"/>
        <v>1</v>
      </c>
      <c r="O70" s="26">
        <f t="shared" si="53"/>
        <v>13</v>
      </c>
      <c r="Q70" s="24">
        <f>RANK($AE$70,$AE$67:AE70,0)</f>
        <v>2</v>
      </c>
      <c r="R70" s="51" t="s">
        <v>39</v>
      </c>
      <c r="S70" s="28">
        <f>SUM(U70,V70,W70)</f>
        <v>5</v>
      </c>
      <c r="T70" s="29">
        <f>SUM(U70*3,V70*1)</f>
        <v>10</v>
      </c>
      <c r="U70" s="28">
        <f>SUMIF($A$67:$A$78,R70,$F$67:$F$78)+SUMIF($B$67:$B$78,R70,$K$67:$K$78)</f>
        <v>3</v>
      </c>
      <c r="V70" s="28">
        <f>SUMIF($A$67:$A$78,R70,$G$67:$G$78)+SUMIF($B$67:$B$78,R70,$L$67:$L$78)</f>
        <v>1</v>
      </c>
      <c r="W70" s="29">
        <f>SUMIF($A$67:$A$78,R70,$H$67:$H$78)+SUMIF($B$67:$B$78,R70,$M$67:$M$78)</f>
        <v>1</v>
      </c>
      <c r="X70" s="29">
        <f>SUMIF($A$67:$A$78,R70,$I$67:$I$78)+SUMIF($B$67:$B$78,R70,$N$67:$N$78)</f>
        <v>35</v>
      </c>
      <c r="Y70" s="29">
        <f>SUMIF($A$67:$A$78,R70,$J$67:$J$78)+SUMIF($B$67:$B$78,R70,$O$67:$O$78)</f>
        <v>35</v>
      </c>
      <c r="Z70" s="29">
        <f>X70-Y70</f>
        <v>0</v>
      </c>
      <c r="AA70" s="30">
        <f>T70*$AA$1</f>
        <v>180</v>
      </c>
      <c r="AB70" s="2">
        <f>U70*$AB$1</f>
        <v>18</v>
      </c>
      <c r="AC70" s="2">
        <f>Z70*$AC$1</f>
        <v>0</v>
      </c>
      <c r="AD70" s="2">
        <f>X70*$AD$1</f>
        <v>35</v>
      </c>
      <c r="AE70" s="31">
        <f>SUM(AA70,AB70,AC70,AD70,AF70)</f>
        <v>233.00399999999999</v>
      </c>
      <c r="AF70" s="2">
        <v>4.0000000000000001E-3</v>
      </c>
      <c r="AG70" s="2">
        <v>4</v>
      </c>
      <c r="AH70" s="32" t="str">
        <f>VLOOKUP(AG70,$Q$67:$Z$70,2,FALSE)</f>
        <v>ALFA ‘T SCHIPKE</v>
      </c>
      <c r="AI70" s="33">
        <f>VLOOKUP(AG70,$Q$67:$Z$70,3,FALSE)</f>
        <v>5</v>
      </c>
      <c r="AJ70" s="33">
        <f>VLOOKUP(AG70,$Q$67:$Z$70,5,FALSE)</f>
        <v>0</v>
      </c>
      <c r="AK70" s="33">
        <f>VLOOKUP(AG70,$Q$67:$Z$70,6,FALSE)</f>
        <v>0</v>
      </c>
      <c r="AL70" s="33">
        <f>VLOOKUP(AG70,$Q$67:$Z$70,7,FALSE)</f>
        <v>5</v>
      </c>
      <c r="AM70" s="33">
        <f>VLOOKUP(AG70,$Q$67:$Z$70,4,FALSE)</f>
        <v>0</v>
      </c>
      <c r="AN70" s="33">
        <f>VLOOKUP(AG70,$Q$67:$Z$70,10,FALSE)</f>
        <v>-55</v>
      </c>
    </row>
    <row r="71" spans="1:40" ht="12.75">
      <c r="A71" s="51" t="s">
        <v>37</v>
      </c>
      <c r="B71" s="51" t="s">
        <v>38</v>
      </c>
      <c r="C71" s="23">
        <v>23</v>
      </c>
      <c r="D71" s="23">
        <v>1</v>
      </c>
      <c r="F71" s="25">
        <f t="shared" si="45"/>
        <v>1</v>
      </c>
      <c r="G71" s="25">
        <f t="shared" si="46"/>
        <v>0</v>
      </c>
      <c r="H71" s="25">
        <f t="shared" si="47"/>
        <v>0</v>
      </c>
      <c r="I71" s="25">
        <f t="shared" si="48"/>
        <v>23</v>
      </c>
      <c r="J71" s="25">
        <f t="shared" si="48"/>
        <v>1</v>
      </c>
      <c r="K71" s="26">
        <f t="shared" si="49"/>
        <v>0</v>
      </c>
      <c r="L71" s="26">
        <f t="shared" si="50"/>
        <v>0</v>
      </c>
      <c r="M71" s="26">
        <f t="shared" si="51"/>
        <v>1</v>
      </c>
      <c r="N71" s="26">
        <f t="shared" si="52"/>
        <v>1</v>
      </c>
      <c r="O71" s="26">
        <f t="shared" si="53"/>
        <v>23</v>
      </c>
      <c r="R71" s="55"/>
      <c r="S71" s="55"/>
      <c r="T71" s="62"/>
      <c r="U71" s="62"/>
      <c r="V71" s="62"/>
      <c r="W71" s="62"/>
      <c r="X71" s="62"/>
      <c r="Y71" s="62"/>
      <c r="Z71" s="62"/>
      <c r="AA71" s="63"/>
    </row>
    <row r="72" spans="1:40" ht="12.75">
      <c r="A72" s="51" t="s">
        <v>39</v>
      </c>
      <c r="B72" s="51" t="s">
        <v>36</v>
      </c>
      <c r="C72" s="23">
        <v>6</v>
      </c>
      <c r="D72" s="23">
        <v>6</v>
      </c>
      <c r="F72" s="25">
        <f t="shared" si="45"/>
        <v>0</v>
      </c>
      <c r="G72" s="25">
        <f t="shared" si="46"/>
        <v>1</v>
      </c>
      <c r="H72" s="25">
        <f t="shared" si="47"/>
        <v>0</v>
      </c>
      <c r="I72" s="25">
        <f t="shared" si="48"/>
        <v>6</v>
      </c>
      <c r="J72" s="25">
        <f t="shared" si="48"/>
        <v>6</v>
      </c>
      <c r="K72" s="26">
        <f t="shared" si="49"/>
        <v>0</v>
      </c>
      <c r="L72" s="26">
        <f t="shared" si="50"/>
        <v>1</v>
      </c>
      <c r="M72" s="26">
        <f t="shared" si="51"/>
        <v>0</v>
      </c>
      <c r="N72" s="26">
        <f t="shared" si="52"/>
        <v>6</v>
      </c>
      <c r="O72" s="26">
        <f t="shared" si="53"/>
        <v>6</v>
      </c>
      <c r="R72" s="55"/>
      <c r="S72" s="55"/>
      <c r="T72" s="62"/>
      <c r="U72" s="62"/>
      <c r="V72" s="62"/>
      <c r="W72" s="62"/>
      <c r="X72" s="62"/>
      <c r="Y72" s="62"/>
      <c r="Z72" s="62"/>
      <c r="AA72" s="63"/>
    </row>
    <row r="73" spans="1:40" ht="12.75">
      <c r="A73" s="51" t="s">
        <v>36</v>
      </c>
      <c r="B73" s="51" t="s">
        <v>39</v>
      </c>
      <c r="C73" s="23">
        <v>7</v>
      </c>
      <c r="D73" s="23">
        <v>11</v>
      </c>
      <c r="F73" s="25">
        <f t="shared" si="45"/>
        <v>0</v>
      </c>
      <c r="G73" s="25">
        <f t="shared" si="46"/>
        <v>0</v>
      </c>
      <c r="H73" s="25">
        <f t="shared" si="47"/>
        <v>1</v>
      </c>
      <c r="I73" s="25">
        <f t="shared" si="48"/>
        <v>7</v>
      </c>
      <c r="J73" s="25">
        <f t="shared" si="48"/>
        <v>11</v>
      </c>
      <c r="K73" s="26">
        <f t="shared" si="49"/>
        <v>1</v>
      </c>
      <c r="L73" s="26">
        <f t="shared" si="50"/>
        <v>0</v>
      </c>
      <c r="M73" s="26">
        <f t="shared" si="51"/>
        <v>0</v>
      </c>
      <c r="N73" s="26">
        <f t="shared" si="52"/>
        <v>11</v>
      </c>
      <c r="O73" s="26">
        <f t="shared" si="53"/>
        <v>7</v>
      </c>
      <c r="R73" s="55"/>
      <c r="S73" s="55"/>
      <c r="T73" s="62"/>
      <c r="U73" s="62"/>
      <c r="V73" s="62"/>
      <c r="W73" s="62"/>
      <c r="X73" s="62"/>
      <c r="Y73" s="62"/>
      <c r="Z73" s="62"/>
      <c r="AA73" s="63"/>
    </row>
    <row r="74" spans="1:40" ht="12.75">
      <c r="A74" s="51" t="s">
        <v>38</v>
      </c>
      <c r="B74" s="51" t="s">
        <v>37</v>
      </c>
      <c r="C74" s="23">
        <v>0</v>
      </c>
      <c r="D74" s="23">
        <v>16</v>
      </c>
      <c r="F74" s="25">
        <f t="shared" si="45"/>
        <v>0</v>
      </c>
      <c r="G74" s="25">
        <f t="shared" si="46"/>
        <v>0</v>
      </c>
      <c r="H74" s="25">
        <f t="shared" si="47"/>
        <v>1</v>
      </c>
      <c r="I74" s="25">
        <f t="shared" si="48"/>
        <v>0</v>
      </c>
      <c r="J74" s="25">
        <f t="shared" si="48"/>
        <v>16</v>
      </c>
      <c r="K74" s="26">
        <f t="shared" si="49"/>
        <v>1</v>
      </c>
      <c r="L74" s="26">
        <f t="shared" si="50"/>
        <v>0</v>
      </c>
      <c r="M74" s="26">
        <f t="shared" si="51"/>
        <v>0</v>
      </c>
      <c r="N74" s="26">
        <f t="shared" si="52"/>
        <v>16</v>
      </c>
      <c r="O74" s="26">
        <f t="shared" si="53"/>
        <v>0</v>
      </c>
      <c r="R74" s="55"/>
      <c r="S74" s="55"/>
      <c r="T74" s="62"/>
      <c r="U74" s="62"/>
      <c r="V74" s="62"/>
      <c r="W74" s="62"/>
      <c r="X74" s="62"/>
      <c r="Y74" s="62"/>
      <c r="Z74" s="62"/>
      <c r="AA74" s="63"/>
    </row>
    <row r="75" spans="1:40" ht="12.75">
      <c r="A75" s="51" t="s">
        <v>39</v>
      </c>
      <c r="B75" s="51" t="s">
        <v>37</v>
      </c>
      <c r="C75" s="23">
        <v>2</v>
      </c>
      <c r="D75" s="23">
        <v>17</v>
      </c>
      <c r="F75" s="25">
        <f t="shared" si="45"/>
        <v>0</v>
      </c>
      <c r="G75" s="25">
        <f t="shared" si="46"/>
        <v>0</v>
      </c>
      <c r="H75" s="25">
        <f t="shared" si="47"/>
        <v>1</v>
      </c>
      <c r="I75" s="25">
        <f t="shared" si="48"/>
        <v>2</v>
      </c>
      <c r="J75" s="25">
        <f t="shared" si="48"/>
        <v>17</v>
      </c>
      <c r="K75" s="26">
        <f t="shared" si="49"/>
        <v>1</v>
      </c>
      <c r="L75" s="26">
        <f t="shared" si="50"/>
        <v>0</v>
      </c>
      <c r="M75" s="26">
        <f t="shared" si="51"/>
        <v>0</v>
      </c>
      <c r="N75" s="26">
        <f t="shared" si="52"/>
        <v>17</v>
      </c>
      <c r="O75" s="26">
        <f t="shared" si="53"/>
        <v>2</v>
      </c>
      <c r="R75" s="55"/>
      <c r="S75" s="55"/>
      <c r="T75" s="62"/>
      <c r="U75" s="62"/>
      <c r="V75" s="62"/>
      <c r="W75" s="62"/>
      <c r="X75" s="62"/>
      <c r="Y75" s="62"/>
      <c r="Z75" s="62"/>
      <c r="AA75" s="63"/>
    </row>
    <row r="76" spans="1:40" ht="12.75">
      <c r="A76" s="51" t="s">
        <v>38</v>
      </c>
      <c r="B76" s="51" t="s">
        <v>36</v>
      </c>
      <c r="C76" s="23">
        <v>4</v>
      </c>
      <c r="D76" s="23">
        <v>10</v>
      </c>
      <c r="F76" s="25">
        <f t="shared" si="45"/>
        <v>0</v>
      </c>
      <c r="G76" s="25">
        <f t="shared" si="46"/>
        <v>0</v>
      </c>
      <c r="H76" s="25">
        <f t="shared" si="47"/>
        <v>1</v>
      </c>
      <c r="I76" s="25">
        <f t="shared" si="48"/>
        <v>4</v>
      </c>
      <c r="J76" s="25">
        <f t="shared" si="48"/>
        <v>10</v>
      </c>
      <c r="K76" s="26">
        <f t="shared" si="49"/>
        <v>1</v>
      </c>
      <c r="L76" s="26">
        <f t="shared" si="50"/>
        <v>0</v>
      </c>
      <c r="M76" s="26">
        <f t="shared" si="51"/>
        <v>0</v>
      </c>
      <c r="N76" s="26">
        <f t="shared" si="52"/>
        <v>10</v>
      </c>
      <c r="O76" s="26">
        <f t="shared" si="53"/>
        <v>4</v>
      </c>
      <c r="R76" s="55"/>
      <c r="S76" s="55"/>
      <c r="T76" s="62"/>
      <c r="U76" s="62"/>
      <c r="V76" s="62"/>
      <c r="W76" s="62"/>
      <c r="X76" s="62"/>
      <c r="Y76" s="62"/>
      <c r="Z76" s="62"/>
      <c r="AA76" s="63"/>
    </row>
    <row r="77" spans="1:40" ht="12.75">
      <c r="A77" s="65"/>
      <c r="B77" s="65"/>
      <c r="C77" s="41"/>
      <c r="D77" s="42"/>
      <c r="F77" s="25">
        <f t="shared" si="45"/>
        <v>0</v>
      </c>
      <c r="G77" s="25">
        <f t="shared" si="46"/>
        <v>0</v>
      </c>
      <c r="H77" s="25">
        <f t="shared" si="47"/>
        <v>0</v>
      </c>
      <c r="I77" s="25">
        <f t="shared" si="48"/>
        <v>0</v>
      </c>
      <c r="J77" s="25">
        <f t="shared" si="48"/>
        <v>0</v>
      </c>
      <c r="K77" s="26">
        <f t="shared" si="49"/>
        <v>0</v>
      </c>
      <c r="L77" s="26">
        <f t="shared" si="50"/>
        <v>0</v>
      </c>
      <c r="M77" s="26">
        <f t="shared" si="51"/>
        <v>0</v>
      </c>
      <c r="N77" s="26">
        <f t="shared" si="52"/>
        <v>0</v>
      </c>
      <c r="O77" s="26">
        <f t="shared" si="53"/>
        <v>0</v>
      </c>
      <c r="R77" s="55"/>
      <c r="S77" s="55"/>
      <c r="T77" s="62"/>
      <c r="U77" s="62"/>
      <c r="V77" s="62"/>
      <c r="W77" s="62"/>
      <c r="X77" s="62"/>
      <c r="Y77" s="62"/>
      <c r="Z77" s="62"/>
      <c r="AA77" s="63"/>
    </row>
    <row r="78" spans="1:40" ht="13.5" thickBot="1">
      <c r="A78" s="66"/>
      <c r="B78" s="66"/>
      <c r="C78" s="44"/>
      <c r="D78" s="45"/>
      <c r="F78" s="25">
        <f t="shared" si="45"/>
        <v>0</v>
      </c>
      <c r="G78" s="25">
        <f t="shared" si="46"/>
        <v>0</v>
      </c>
      <c r="H78" s="25">
        <f t="shared" si="47"/>
        <v>0</v>
      </c>
      <c r="I78" s="25">
        <f t="shared" si="48"/>
        <v>0</v>
      </c>
      <c r="J78" s="25">
        <f t="shared" si="48"/>
        <v>0</v>
      </c>
      <c r="K78" s="26">
        <f t="shared" si="49"/>
        <v>0</v>
      </c>
      <c r="L78" s="26">
        <f t="shared" si="50"/>
        <v>0</v>
      </c>
      <c r="M78" s="26">
        <f t="shared" si="51"/>
        <v>0</v>
      </c>
      <c r="N78" s="26">
        <f t="shared" si="52"/>
        <v>0</v>
      </c>
      <c r="O78" s="26">
        <f t="shared" si="53"/>
        <v>0</v>
      </c>
      <c r="R78" s="55"/>
      <c r="S78" s="55"/>
      <c r="T78" s="62"/>
      <c r="U78" s="62"/>
      <c r="V78" s="62"/>
      <c r="W78" s="62"/>
      <c r="X78" s="62"/>
      <c r="Y78" s="62"/>
      <c r="Z78" s="62"/>
      <c r="AA78" s="63"/>
    </row>
    <row r="79" spans="1:40" ht="12.75">
      <c r="F79" s="4" t="s">
        <v>0</v>
      </c>
      <c r="G79" s="4" t="s">
        <v>1</v>
      </c>
      <c r="H79" s="5" t="s">
        <v>2</v>
      </c>
      <c r="I79" s="6" t="s">
        <v>3</v>
      </c>
      <c r="J79" s="6" t="s">
        <v>4</v>
      </c>
      <c r="K79" s="7" t="s">
        <v>0</v>
      </c>
      <c r="L79" s="7" t="s">
        <v>1</v>
      </c>
      <c r="M79" s="8" t="s">
        <v>2</v>
      </c>
      <c r="N79" s="9" t="s">
        <v>3</v>
      </c>
      <c r="O79" s="9" t="s">
        <v>4</v>
      </c>
      <c r="P79" s="3">
        <v>7</v>
      </c>
      <c r="Q79" s="3"/>
      <c r="R79" s="10" t="s">
        <v>40</v>
      </c>
      <c r="S79" s="11" t="s">
        <v>6</v>
      </c>
      <c r="T79" s="12" t="s">
        <v>7</v>
      </c>
      <c r="U79" s="13" t="s">
        <v>0</v>
      </c>
      <c r="V79" s="4" t="s">
        <v>1</v>
      </c>
      <c r="W79" s="5" t="s">
        <v>2</v>
      </c>
      <c r="X79" s="14" t="s">
        <v>3</v>
      </c>
      <c r="Y79" s="6" t="s">
        <v>4</v>
      </c>
      <c r="Z79" s="15" t="s">
        <v>8</v>
      </c>
      <c r="AA79" s="16">
        <v>18</v>
      </c>
      <c r="AB79" s="17">
        <v>6</v>
      </c>
      <c r="AC79" s="18">
        <v>5</v>
      </c>
      <c r="AD79" s="17">
        <v>1</v>
      </c>
      <c r="AE79" s="19" t="s">
        <v>9</v>
      </c>
      <c r="AG79" s="19"/>
      <c r="AH79" s="20" t="str">
        <f>R79</f>
        <v>REEKS G</v>
      </c>
      <c r="AI79" s="21" t="s">
        <v>6</v>
      </c>
      <c r="AJ79" s="21" t="s">
        <v>0</v>
      </c>
      <c r="AK79" s="21" t="s">
        <v>1</v>
      </c>
      <c r="AL79" s="21" t="s">
        <v>2</v>
      </c>
      <c r="AM79" s="21" t="s">
        <v>10</v>
      </c>
      <c r="AN79" s="21" t="s">
        <v>8</v>
      </c>
    </row>
    <row r="80" spans="1:40" ht="12.75">
      <c r="A80" s="34" t="s">
        <v>41</v>
      </c>
      <c r="B80" s="34" t="s">
        <v>42</v>
      </c>
      <c r="C80" s="67">
        <v>2</v>
      </c>
      <c r="D80" s="67">
        <v>14</v>
      </c>
      <c r="F80" s="25">
        <f t="shared" ref="F80:F99" si="54">IF(C80&gt;D80,1,0)</f>
        <v>0</v>
      </c>
      <c r="G80" s="25">
        <f t="shared" ref="G80:G99" si="55">IF(C80="",0,IF(C80=D80,1,0))</f>
        <v>0</v>
      </c>
      <c r="H80" s="25">
        <f t="shared" ref="H80:H99" si="56">IF(C80&lt;D80,1,0)</f>
        <v>1</v>
      </c>
      <c r="I80" s="25">
        <f t="shared" ref="I80:J99" si="57">C80</f>
        <v>2</v>
      </c>
      <c r="J80" s="25">
        <f t="shared" si="57"/>
        <v>14</v>
      </c>
      <c r="K80" s="26">
        <f t="shared" ref="K80:K99" si="58">IF(C80&lt;D80,1,0)</f>
        <v>1</v>
      </c>
      <c r="L80" s="26">
        <f t="shared" ref="L80:L99" si="59">IF(C80="",0,IF(C80=D80,1,0))</f>
        <v>0</v>
      </c>
      <c r="M80" s="26">
        <f t="shared" ref="M80:M99" si="60">IF(C80&gt;D80,1,0)</f>
        <v>0</v>
      </c>
      <c r="N80" s="26">
        <f t="shared" ref="N80:N99" si="61">D80</f>
        <v>14</v>
      </c>
      <c r="O80" s="26">
        <f t="shared" ref="O80:O99" si="62">C80</f>
        <v>2</v>
      </c>
      <c r="Q80" s="24">
        <f>RANK($AE$80,$AE$80:AE84,0)</f>
        <v>5</v>
      </c>
      <c r="R80" s="34" t="s">
        <v>41</v>
      </c>
      <c r="S80" s="28">
        <f>SUM(U80,V80,W80)</f>
        <v>7</v>
      </c>
      <c r="T80" s="29">
        <f>SUM(U80*3,V80*1)</f>
        <v>3</v>
      </c>
      <c r="U80" s="28">
        <f>SUMIF($A$80:$A$99,R80,$F$80:$F$99)+SUMIF($B$80:$B$99,R80,$K$80:$K$99)</f>
        <v>1</v>
      </c>
      <c r="V80" s="28">
        <f>SUMIF($A$80:$A$99,R80,$G$80:$G$99)+SUMIF($B$80:$B$99,R80,$L$80:$L$99)</f>
        <v>0</v>
      </c>
      <c r="W80" s="29">
        <f>SUMIF($A$80:$A$99,R80,$H$80:$H$99)+SUMIF($B$80:$B$99,R80,$M$80:$M$99)</f>
        <v>6</v>
      </c>
      <c r="X80" s="29">
        <f>SUMIF($A$80:$A$99,R80,$I$80:$I$99)+SUMIF($B$80:$B$99,R80,$N$80:$N$99)</f>
        <v>23</v>
      </c>
      <c r="Y80" s="29">
        <f>SUMIF($A$80:$A$99,R80,$J$80:$J$99)+SUMIF($B$80:$B$99,R80,$O$80:$O$99)</f>
        <v>72</v>
      </c>
      <c r="Z80" s="29">
        <f>X80-Y80</f>
        <v>-49</v>
      </c>
      <c r="AA80" s="30">
        <f>T80*$AA$1</f>
        <v>54</v>
      </c>
      <c r="AB80" s="2">
        <f>U80*$AB$1</f>
        <v>6</v>
      </c>
      <c r="AC80" s="2">
        <f>Z80*$AC$79</f>
        <v>-245</v>
      </c>
      <c r="AD80" s="2">
        <f>X80*$AD$1</f>
        <v>23</v>
      </c>
      <c r="AE80" s="31">
        <f>SUM(AA80,AB80,AC80,AD80,AF80)</f>
        <v>-161.999</v>
      </c>
      <c r="AF80" s="2">
        <v>1E-3</v>
      </c>
      <c r="AG80" s="2">
        <v>1</v>
      </c>
      <c r="AH80" s="32" t="str">
        <f>VLOOKUP(AG80,$Q$80:$Z$84,2,FALSE)</f>
        <v>MVC DE CLUB</v>
      </c>
      <c r="AI80" s="33">
        <f>VLOOKUP(AG80,$Q$80:$Z$84,3,FALSE)</f>
        <v>6</v>
      </c>
      <c r="AJ80" s="33">
        <f>VLOOKUP(AG80,$Q$80:$Z$84,5,FALSE)</f>
        <v>6</v>
      </c>
      <c r="AK80" s="33">
        <f>VLOOKUP(AG80,$Q$80:$Z$84,6,FALSE)</f>
        <v>0</v>
      </c>
      <c r="AL80" s="33">
        <f>VLOOKUP(AG80,$Q$80:$Z$84,7,FALSE)</f>
        <v>0</v>
      </c>
      <c r="AM80" s="33">
        <f>VLOOKUP(AG80,$Q$80:$Z$84,4,FALSE)</f>
        <v>18</v>
      </c>
      <c r="AN80" s="33">
        <f>VLOOKUP(AG80,$Q$80:$Z$84,10,FALSE)</f>
        <v>48</v>
      </c>
    </row>
    <row r="81" spans="1:40" ht="12.75">
      <c r="A81" s="34" t="s">
        <v>43</v>
      </c>
      <c r="B81" s="34" t="s">
        <v>44</v>
      </c>
      <c r="C81" s="67">
        <v>2</v>
      </c>
      <c r="D81" s="67">
        <v>11</v>
      </c>
      <c r="F81" s="25">
        <f t="shared" si="54"/>
        <v>0</v>
      </c>
      <c r="G81" s="25">
        <f t="shared" si="55"/>
        <v>0</v>
      </c>
      <c r="H81" s="25">
        <f t="shared" si="56"/>
        <v>1</v>
      </c>
      <c r="I81" s="25">
        <f t="shared" si="57"/>
        <v>2</v>
      </c>
      <c r="J81" s="25">
        <f t="shared" si="57"/>
        <v>11</v>
      </c>
      <c r="K81" s="26">
        <f t="shared" si="58"/>
        <v>1</v>
      </c>
      <c r="L81" s="26">
        <f t="shared" si="59"/>
        <v>0</v>
      </c>
      <c r="M81" s="26">
        <f t="shared" si="60"/>
        <v>0</v>
      </c>
      <c r="N81" s="26">
        <f t="shared" si="61"/>
        <v>11</v>
      </c>
      <c r="O81" s="26">
        <f t="shared" si="62"/>
        <v>2</v>
      </c>
      <c r="Q81" s="24">
        <f>RANK($AE$81,$AE$80:AE84,0)</f>
        <v>1</v>
      </c>
      <c r="R81" s="34" t="s">
        <v>42</v>
      </c>
      <c r="S81" s="28">
        <f>SUM(U81,V81,W81)</f>
        <v>6</v>
      </c>
      <c r="T81" s="29">
        <f>SUM(U81*3,V81*1)</f>
        <v>18</v>
      </c>
      <c r="U81" s="28">
        <f>SUMIF($A$80:$A$99,R81,$F$80:$F$99)+SUMIF($B$80:$B$99,R81,$K$80:$K$99)</f>
        <v>6</v>
      </c>
      <c r="V81" s="28">
        <f>SUMIF($A$80:$A$99,R81,$G$80:$G$99)+SUMIF($B$80:$B$99,R81,$L$80:$L$99)</f>
        <v>0</v>
      </c>
      <c r="W81" s="29">
        <f>SUMIF($A$80:$A$99,R81,$H$80:$H$99)+SUMIF($B$80:$B$99,R81,$M$80:$M$99)</f>
        <v>0</v>
      </c>
      <c r="X81" s="29">
        <f>SUMIF($A$80:$A$99,R81,$I$80:$I$99)+SUMIF($B$80:$B$99,R81,$N$80:$N$99)</f>
        <v>68</v>
      </c>
      <c r="Y81" s="29">
        <f>SUMIF($A$80:$A$99,R81,$J$80:$J$99)+SUMIF($B$80:$B$99,R81,$O$80:$O$99)</f>
        <v>20</v>
      </c>
      <c r="Z81" s="29">
        <f>X81-Y81</f>
        <v>48</v>
      </c>
      <c r="AA81" s="30">
        <f>T81*$AA$1</f>
        <v>324</v>
      </c>
      <c r="AB81" s="2">
        <f>U81*$AB$1</f>
        <v>36</v>
      </c>
      <c r="AC81" s="2">
        <f>Z81*$AC$79</f>
        <v>240</v>
      </c>
      <c r="AD81" s="2">
        <f>X81*$AD$1</f>
        <v>68</v>
      </c>
      <c r="AE81" s="31">
        <f>SUM(AA81,AB81,AC81,AD81,AF81)</f>
        <v>668.00199999999995</v>
      </c>
      <c r="AF81" s="2">
        <v>2E-3</v>
      </c>
      <c r="AG81" s="2">
        <v>2</v>
      </c>
      <c r="AH81" s="32" t="str">
        <f>VLOOKUP(AG81,$Q$80:$Z$84,2,FALSE)</f>
        <v xml:space="preserve">DE RONNY’S </v>
      </c>
      <c r="AI81" s="33">
        <f>VLOOKUP(AG81,$Q$80:$Z$84,3,FALSE)</f>
        <v>5</v>
      </c>
      <c r="AJ81" s="33">
        <f>VLOOKUP(AG81,$Q$80:$Z$84,5,FALSE)</f>
        <v>5</v>
      </c>
      <c r="AK81" s="33">
        <f>VLOOKUP(AG81,$Q$80:$Z$84,6,FALSE)</f>
        <v>0</v>
      </c>
      <c r="AL81" s="33">
        <f>VLOOKUP(AG81,$Q$80:$Z$84,7,FALSE)</f>
        <v>0</v>
      </c>
      <c r="AM81" s="33">
        <f>VLOOKUP(AG81,$Q$80:$Z$84,4,FALSE)</f>
        <v>15</v>
      </c>
      <c r="AN81" s="33">
        <f>VLOOKUP(AG81,$Q$80:$Z$84,10,FALSE)</f>
        <v>56</v>
      </c>
    </row>
    <row r="82" spans="1:40" ht="12.75">
      <c r="A82" s="34" t="s">
        <v>45</v>
      </c>
      <c r="B82" s="34" t="s">
        <v>41</v>
      </c>
      <c r="C82" s="67">
        <v>5</v>
      </c>
      <c r="D82" s="67">
        <v>8</v>
      </c>
      <c r="F82" s="25">
        <f>IF(C82&gt;D82,1,0)</f>
        <v>0</v>
      </c>
      <c r="G82" s="25">
        <f>IF(C82="",0,IF(C82=D82,1,0))</f>
        <v>0</v>
      </c>
      <c r="H82" s="25">
        <f>IF(C82&lt;D82,1,0)</f>
        <v>1</v>
      </c>
      <c r="I82" s="25">
        <f>C82</f>
        <v>5</v>
      </c>
      <c r="J82" s="25">
        <f>D82</f>
        <v>8</v>
      </c>
      <c r="K82" s="26">
        <f>IF(C82&lt;D82,1,0)</f>
        <v>1</v>
      </c>
      <c r="L82" s="26">
        <f>IF(C82="",0,IF(C82=D82,1,0))</f>
        <v>0</v>
      </c>
      <c r="M82" s="26">
        <f>IF(C82&gt;D82,1,0)</f>
        <v>0</v>
      </c>
      <c r="N82" s="26">
        <f>D82</f>
        <v>8</v>
      </c>
      <c r="O82" s="26">
        <f>C82</f>
        <v>5</v>
      </c>
      <c r="Q82" s="24">
        <f>RANK($AE$82,$AE$80:AE84,0)</f>
        <v>4</v>
      </c>
      <c r="R82" s="34" t="s">
        <v>43</v>
      </c>
      <c r="S82" s="28">
        <f>SUM(U82,V82,W82)</f>
        <v>5</v>
      </c>
      <c r="T82" s="29">
        <f>SUM(U82*3,V82*1)</f>
        <v>3</v>
      </c>
      <c r="U82" s="28">
        <f>SUMIF($A$80:$A$99,R82,$F$80:$F$99)+SUMIF($B$80:$B$99,R82,$K$80:$K$99)</f>
        <v>1</v>
      </c>
      <c r="V82" s="28">
        <f>SUMIF($A$80:$A$99,R82,$G$80:$G$99)+SUMIF($B$80:$B$99,R82,$L$80:$L$99)</f>
        <v>0</v>
      </c>
      <c r="W82" s="29">
        <f>SUMIF($A$80:$A$99,R82,$H$80:$H$99)+SUMIF($B$80:$B$99,R82,$M$80:$M$99)</f>
        <v>4</v>
      </c>
      <c r="X82" s="29">
        <f>SUMIF($A$80:$A$99,R82,$I$80:$I$99)+SUMIF($B$80:$B$99,R82,$N$80:$N$99)</f>
        <v>23</v>
      </c>
      <c r="Y82" s="29">
        <f>SUMIF($A$80:$A$99,R82,$J$80:$J$99)+SUMIF($B$80:$B$99,R82,$O$80:$O$99)</f>
        <v>57</v>
      </c>
      <c r="Z82" s="29">
        <f>X82-Y82</f>
        <v>-34</v>
      </c>
      <c r="AA82" s="30">
        <f>T82*$AA$1</f>
        <v>54</v>
      </c>
      <c r="AB82" s="2">
        <f>U82*$AB$1</f>
        <v>6</v>
      </c>
      <c r="AC82" s="2">
        <f>Z82*$AC$79</f>
        <v>-170</v>
      </c>
      <c r="AD82" s="2">
        <f>X82*$AD$1</f>
        <v>23</v>
      </c>
      <c r="AE82" s="31">
        <f>SUM(AA82,AB82,AC82,AD82,AF82)</f>
        <v>-86.997</v>
      </c>
      <c r="AF82" s="2">
        <v>3.0000000000000001E-3</v>
      </c>
      <c r="AG82" s="2">
        <v>3</v>
      </c>
      <c r="AH82" s="32" t="str">
        <f>VLOOKUP(AG82,$Q$80:$Z$84,2,FALSE)</f>
        <v xml:space="preserve">BIBITAS  </v>
      </c>
      <c r="AI82" s="33">
        <f>VLOOKUP(AG82,$Q$80:$Z$84,3,FALSE)</f>
        <v>5</v>
      </c>
      <c r="AJ82" s="33">
        <f>VLOOKUP(AG82,$Q$80:$Z$84,5,FALSE)</f>
        <v>1</v>
      </c>
      <c r="AK82" s="33">
        <f>VLOOKUP(AG82,$Q$80:$Z$84,6,FALSE)</f>
        <v>0</v>
      </c>
      <c r="AL82" s="33">
        <f>VLOOKUP(AG82,$Q$80:$Z$84,7,FALSE)</f>
        <v>4</v>
      </c>
      <c r="AM82" s="33">
        <f>VLOOKUP(AG82,$Q$80:$Z$84,4,FALSE)</f>
        <v>3</v>
      </c>
      <c r="AN82" s="33">
        <f>VLOOKUP(AG82,$Q$80:$Z$84,10,FALSE)</f>
        <v>-21</v>
      </c>
    </row>
    <row r="83" spans="1:40" ht="12.75">
      <c r="A83" s="34" t="s">
        <v>43</v>
      </c>
      <c r="B83" s="34" t="s">
        <v>42</v>
      </c>
      <c r="C83" s="67">
        <v>4</v>
      </c>
      <c r="D83" s="67">
        <v>9</v>
      </c>
      <c r="F83" s="25">
        <f>IF(C83&gt;D83,1,0)</f>
        <v>0</v>
      </c>
      <c r="G83" s="25">
        <f>IF(C83="",0,IF(C83=D83,1,0))</f>
        <v>0</v>
      </c>
      <c r="H83" s="25">
        <f>IF(C83&lt;D83,1,0)</f>
        <v>1</v>
      </c>
      <c r="I83" s="25">
        <f>C83</f>
        <v>4</v>
      </c>
      <c r="J83" s="25">
        <f>D83</f>
        <v>9</v>
      </c>
      <c r="K83" s="26">
        <f>IF(C83&lt;D83,1,0)</f>
        <v>1</v>
      </c>
      <c r="L83" s="26">
        <f>IF(C83="",0,IF(C83=D83,1,0))</f>
        <v>0</v>
      </c>
      <c r="M83" s="26">
        <f>IF(C83&gt;D83,1,0)</f>
        <v>0</v>
      </c>
      <c r="N83" s="26">
        <f>D83</f>
        <v>9</v>
      </c>
      <c r="O83" s="26">
        <f>C83</f>
        <v>4</v>
      </c>
      <c r="Q83" s="24">
        <f>RANK($AE$83,$AE$80:AE84,0)</f>
        <v>2</v>
      </c>
      <c r="R83" s="34" t="s">
        <v>44</v>
      </c>
      <c r="S83" s="28">
        <f>SUM(U83,V83,W83)</f>
        <v>5</v>
      </c>
      <c r="T83" s="29">
        <f>SUM(U83*3,V83*1)</f>
        <v>15</v>
      </c>
      <c r="U83" s="28">
        <f>SUMIF($A$80:$A$99,R83,$F$80:$F$99)+SUMIF($B$80:$B$99,R83,$K$80:$K$99)</f>
        <v>5</v>
      </c>
      <c r="V83" s="28">
        <f>SUMIF($A$80:$A$99,R83,$G$80:$G$99)+SUMIF($B$80:$B$99,R83,$L$80:$L$99)</f>
        <v>0</v>
      </c>
      <c r="W83" s="29">
        <f>SUMIF($A$80:$A$99,R83,$H$80:$H$99)+SUMIF($B$80:$B$99,R83,$M$80:$M$99)</f>
        <v>0</v>
      </c>
      <c r="X83" s="29">
        <f>SUMIF($A$80:$A$99,R83,$I$80:$I$99)+SUMIF($B$80:$B$99,R83,$N$80:$N$99)</f>
        <v>67</v>
      </c>
      <c r="Y83" s="29">
        <f>SUMIF($A$80:$A$99,R83,$J$80:$J$99)+SUMIF($B$80:$B$99,R83,$O$80:$O$99)</f>
        <v>11</v>
      </c>
      <c r="Z83" s="29">
        <f>X83-Y83</f>
        <v>56</v>
      </c>
      <c r="AA83" s="30">
        <f>T83*$AA$1</f>
        <v>270</v>
      </c>
      <c r="AB83" s="2">
        <f>U83*$AB$1</f>
        <v>30</v>
      </c>
      <c r="AC83" s="2">
        <f>Z83*$AC$79</f>
        <v>280</v>
      </c>
      <c r="AD83" s="2">
        <f>X83*$AD$1</f>
        <v>67</v>
      </c>
      <c r="AE83" s="31">
        <f>SUM(AA83,AB83,AC83,AD83,AF83)</f>
        <v>647.00400000000002</v>
      </c>
      <c r="AF83" s="2">
        <v>4.0000000000000001E-3</v>
      </c>
      <c r="AG83" s="2">
        <v>4</v>
      </c>
      <c r="AH83" s="32" t="str">
        <f>VLOOKUP(AG83,$Q$80:$Z$84,2,FALSE)</f>
        <v xml:space="preserve">MVC CAMEO </v>
      </c>
      <c r="AI83" s="33">
        <f>VLOOKUP(AG83,$Q$80:$Z$84,3,FALSE)</f>
        <v>5</v>
      </c>
      <c r="AJ83" s="33">
        <f>VLOOKUP(AG83,$Q$80:$Z$84,5,FALSE)</f>
        <v>1</v>
      </c>
      <c r="AK83" s="33">
        <f>VLOOKUP(AG83,$Q$80:$Z$84,6,FALSE)</f>
        <v>0</v>
      </c>
      <c r="AL83" s="33">
        <f>VLOOKUP(AG83,$Q$80:$Z$84,7,FALSE)</f>
        <v>4</v>
      </c>
      <c r="AM83" s="33">
        <f>VLOOKUP(AG83,$Q$80:$Z$84,4,FALSE)</f>
        <v>3</v>
      </c>
      <c r="AN83" s="33">
        <f>VLOOKUP(AG83,$Q$80:$Z$84,10,FALSE)</f>
        <v>-34</v>
      </c>
    </row>
    <row r="84" spans="1:40" ht="12.75">
      <c r="A84" s="34" t="s">
        <v>41</v>
      </c>
      <c r="B84" s="34" t="s">
        <v>45</v>
      </c>
      <c r="C84" s="67">
        <v>3</v>
      </c>
      <c r="D84" s="67">
        <v>8</v>
      </c>
      <c r="F84" s="25">
        <f t="shared" si="54"/>
        <v>0</v>
      </c>
      <c r="G84" s="25">
        <f t="shared" si="55"/>
        <v>0</v>
      </c>
      <c r="H84" s="25">
        <f t="shared" si="56"/>
        <v>1</v>
      </c>
      <c r="I84" s="25">
        <f t="shared" si="57"/>
        <v>3</v>
      </c>
      <c r="J84" s="25">
        <f t="shared" si="57"/>
        <v>8</v>
      </c>
      <c r="K84" s="26">
        <f t="shared" si="58"/>
        <v>1</v>
      </c>
      <c r="L84" s="26">
        <f t="shared" si="59"/>
        <v>0</v>
      </c>
      <c r="M84" s="26">
        <f t="shared" si="60"/>
        <v>0</v>
      </c>
      <c r="N84" s="26">
        <f t="shared" si="61"/>
        <v>8</v>
      </c>
      <c r="O84" s="26">
        <f t="shared" si="62"/>
        <v>3</v>
      </c>
      <c r="Q84" s="24">
        <f>RANK($AE$84,$AE$80:AE84,0)</f>
        <v>3</v>
      </c>
      <c r="R84" s="34" t="s">
        <v>45</v>
      </c>
      <c r="S84" s="28">
        <f>SUM(U84,V84,W84)</f>
        <v>5</v>
      </c>
      <c r="T84" s="29">
        <f>SUM(U84*3,V84*1)</f>
        <v>3</v>
      </c>
      <c r="U84" s="28">
        <f>SUMIF($A$80:$A$99,R84,$F$80:$F$99)+SUMIF($B$80:$B$99,R84,$K$80:$K$99)</f>
        <v>1</v>
      </c>
      <c r="V84" s="28">
        <f>SUMIF($A$80:$A$99,R84,$G$80:$G$99)+SUMIF($B$80:$B$99,R84,$L$80:$L$99)</f>
        <v>0</v>
      </c>
      <c r="W84" s="29">
        <f>SUMIF($A$80:$A$99,R84,$H$80:$H$99)+SUMIF($B$80:$B$99,R84,$M$80:$M$99)</f>
        <v>4</v>
      </c>
      <c r="X84" s="29">
        <f>SUMIF($A$80:$A$99,R84,$I$80:$I$99)+SUMIF($B$80:$B$99,R84,$N$80:$N$99)</f>
        <v>21</v>
      </c>
      <c r="Y84" s="29">
        <f>SUMIF($A$80:$A$99,R84,$J$80:$J$99)+SUMIF($B$80:$B$99,R84,$O$80:$O$99)</f>
        <v>42</v>
      </c>
      <c r="Z84" s="29">
        <f>X84-Y84</f>
        <v>-21</v>
      </c>
      <c r="AA84" s="30">
        <f>T84*$AA$1</f>
        <v>54</v>
      </c>
      <c r="AB84" s="2">
        <f>U84*$AB$1</f>
        <v>6</v>
      </c>
      <c r="AC84" s="2">
        <f>Z84*$AC$79</f>
        <v>-105</v>
      </c>
      <c r="AD84" s="2">
        <f>X84*$AD$1</f>
        <v>21</v>
      </c>
      <c r="AE84" s="31">
        <f>SUM(AA84,AB84,AC84,AD84,AF84)</f>
        <v>-23.995000000000001</v>
      </c>
      <c r="AF84" s="2">
        <v>5.0000000000000001E-3</v>
      </c>
      <c r="AG84" s="2">
        <v>5</v>
      </c>
      <c r="AH84" s="32" t="str">
        <f>VLOOKUP(AG84,$Q$80:$Z$84,2,FALSE)</f>
        <v xml:space="preserve">KRAMIKSKE  </v>
      </c>
      <c r="AI84" s="33">
        <f>VLOOKUP(AG84,$Q$80:$Z$84,3,FALSE)</f>
        <v>7</v>
      </c>
      <c r="AJ84" s="33">
        <f>VLOOKUP(AG84,$Q$80:$Z$84,5,FALSE)</f>
        <v>1</v>
      </c>
      <c r="AK84" s="33">
        <f>VLOOKUP(AG84,$Q$80:$Z$84,6,FALSE)</f>
        <v>0</v>
      </c>
      <c r="AL84" s="33">
        <f>VLOOKUP(AG84,$Q$80:$Z$84,7,FALSE)</f>
        <v>6</v>
      </c>
      <c r="AM84" s="33">
        <f>VLOOKUP(AG84,$Q$80:$Z$84,4,FALSE)</f>
        <v>3</v>
      </c>
      <c r="AN84" s="33">
        <f>VLOOKUP(AG84,$Q$80:$Z$84,10,FALSE)</f>
        <v>-49</v>
      </c>
    </row>
    <row r="85" spans="1:40" ht="12.75">
      <c r="A85" s="34" t="s">
        <v>42</v>
      </c>
      <c r="B85" s="34" t="s">
        <v>43</v>
      </c>
      <c r="C85" s="67">
        <v>22</v>
      </c>
      <c r="D85" s="67">
        <v>2</v>
      </c>
      <c r="F85" s="25">
        <f t="shared" si="54"/>
        <v>1</v>
      </c>
      <c r="G85" s="25">
        <f t="shared" si="55"/>
        <v>0</v>
      </c>
      <c r="H85" s="25">
        <f t="shared" si="56"/>
        <v>0</v>
      </c>
      <c r="I85" s="25">
        <f t="shared" si="57"/>
        <v>22</v>
      </c>
      <c r="J85" s="25">
        <f t="shared" si="57"/>
        <v>2</v>
      </c>
      <c r="K85" s="26">
        <f t="shared" si="58"/>
        <v>0</v>
      </c>
      <c r="L85" s="26">
        <f t="shared" si="59"/>
        <v>0</v>
      </c>
      <c r="M85" s="26">
        <f t="shared" si="60"/>
        <v>1</v>
      </c>
      <c r="N85" s="26">
        <f t="shared" si="61"/>
        <v>2</v>
      </c>
      <c r="O85" s="26">
        <f t="shared" si="62"/>
        <v>22</v>
      </c>
      <c r="R85" s="55"/>
      <c r="S85" s="55"/>
      <c r="T85" s="62"/>
      <c r="U85" s="62"/>
      <c r="V85" s="62"/>
      <c r="W85" s="62"/>
      <c r="X85" s="62"/>
      <c r="Y85" s="62"/>
      <c r="Z85" s="62"/>
      <c r="AA85" s="63"/>
    </row>
    <row r="86" spans="1:40" ht="12.75">
      <c r="A86" s="34" t="s">
        <v>44</v>
      </c>
      <c r="B86" s="34" t="s">
        <v>43</v>
      </c>
      <c r="C86" s="67">
        <v>12</v>
      </c>
      <c r="D86" s="67">
        <v>6</v>
      </c>
      <c r="F86" s="25">
        <f t="shared" si="54"/>
        <v>1</v>
      </c>
      <c r="G86" s="25">
        <f t="shared" si="55"/>
        <v>0</v>
      </c>
      <c r="H86" s="25">
        <f t="shared" si="56"/>
        <v>0</v>
      </c>
      <c r="I86" s="25">
        <f t="shared" si="57"/>
        <v>12</v>
      </c>
      <c r="J86" s="25">
        <f t="shared" si="57"/>
        <v>6</v>
      </c>
      <c r="K86" s="26">
        <f t="shared" si="58"/>
        <v>0</v>
      </c>
      <c r="L86" s="26">
        <f t="shared" si="59"/>
        <v>0</v>
      </c>
      <c r="M86" s="26">
        <f t="shared" si="60"/>
        <v>1</v>
      </c>
      <c r="N86" s="26">
        <f t="shared" si="61"/>
        <v>6</v>
      </c>
      <c r="O86" s="26">
        <f t="shared" si="62"/>
        <v>12</v>
      </c>
      <c r="R86" s="55"/>
      <c r="S86" s="55"/>
      <c r="T86" s="62"/>
      <c r="U86" s="62"/>
      <c r="V86" s="62"/>
      <c r="W86" s="62"/>
      <c r="X86" s="62"/>
      <c r="Y86" s="62"/>
      <c r="Z86" s="62"/>
      <c r="AA86" s="63"/>
    </row>
    <row r="87" spans="1:40" ht="12.75">
      <c r="A87" s="34" t="s">
        <v>42</v>
      </c>
      <c r="B87" s="34" t="s">
        <v>41</v>
      </c>
      <c r="C87" s="67">
        <v>8</v>
      </c>
      <c r="D87" s="67">
        <v>4</v>
      </c>
      <c r="F87" s="25">
        <f t="shared" si="54"/>
        <v>1</v>
      </c>
      <c r="G87" s="25">
        <f t="shared" si="55"/>
        <v>0</v>
      </c>
      <c r="H87" s="25">
        <f t="shared" si="56"/>
        <v>0</v>
      </c>
      <c r="I87" s="25">
        <f t="shared" si="57"/>
        <v>8</v>
      </c>
      <c r="J87" s="25">
        <f t="shared" si="57"/>
        <v>4</v>
      </c>
      <c r="K87" s="26">
        <f t="shared" si="58"/>
        <v>0</v>
      </c>
      <c r="L87" s="26">
        <f t="shared" si="59"/>
        <v>0</v>
      </c>
      <c r="M87" s="26">
        <f t="shared" si="60"/>
        <v>1</v>
      </c>
      <c r="N87" s="26">
        <f t="shared" si="61"/>
        <v>4</v>
      </c>
      <c r="O87" s="26">
        <f t="shared" si="62"/>
        <v>8</v>
      </c>
      <c r="R87" s="55"/>
      <c r="S87" s="55"/>
      <c r="T87" s="62"/>
      <c r="U87" s="62"/>
      <c r="V87" s="62"/>
      <c r="W87" s="62"/>
      <c r="X87" s="62"/>
      <c r="Y87" s="62"/>
      <c r="Z87" s="62"/>
      <c r="AA87" s="63"/>
    </row>
    <row r="88" spans="1:40" ht="12.75">
      <c r="A88" s="34" t="s">
        <v>44</v>
      </c>
      <c r="B88" s="34" t="s">
        <v>41</v>
      </c>
      <c r="C88" s="67">
        <v>15</v>
      </c>
      <c r="D88" s="67">
        <v>1</v>
      </c>
      <c r="F88" s="25">
        <f t="shared" si="54"/>
        <v>1</v>
      </c>
      <c r="G88" s="25">
        <f t="shared" si="55"/>
        <v>0</v>
      </c>
      <c r="H88" s="25">
        <f t="shared" si="56"/>
        <v>0</v>
      </c>
      <c r="I88" s="25">
        <f t="shared" si="57"/>
        <v>15</v>
      </c>
      <c r="J88" s="25">
        <f t="shared" si="57"/>
        <v>1</v>
      </c>
      <c r="K88" s="26">
        <f t="shared" si="58"/>
        <v>0</v>
      </c>
      <c r="L88" s="26">
        <f t="shared" si="59"/>
        <v>0</v>
      </c>
      <c r="M88" s="26">
        <f t="shared" si="60"/>
        <v>1</v>
      </c>
      <c r="N88" s="26">
        <f t="shared" si="61"/>
        <v>1</v>
      </c>
      <c r="O88" s="26">
        <f t="shared" si="62"/>
        <v>15</v>
      </c>
      <c r="R88" s="55"/>
      <c r="S88" s="55"/>
      <c r="T88" s="62"/>
      <c r="U88" s="62"/>
      <c r="V88" s="62"/>
      <c r="W88" s="62"/>
      <c r="X88" s="62"/>
      <c r="Y88" s="62"/>
      <c r="Z88" s="62"/>
      <c r="AA88" s="63"/>
    </row>
    <row r="89" spans="1:40" ht="12.75">
      <c r="A89" s="34" t="s">
        <v>45</v>
      </c>
      <c r="B89" s="34" t="s">
        <v>42</v>
      </c>
      <c r="C89" s="67">
        <v>4</v>
      </c>
      <c r="D89" s="67">
        <v>8</v>
      </c>
      <c r="F89" s="25">
        <f t="shared" si="54"/>
        <v>0</v>
      </c>
      <c r="G89" s="25">
        <f t="shared" si="55"/>
        <v>0</v>
      </c>
      <c r="H89" s="25">
        <f t="shared" si="56"/>
        <v>1</v>
      </c>
      <c r="I89" s="25">
        <f t="shared" si="57"/>
        <v>4</v>
      </c>
      <c r="J89" s="25">
        <f t="shared" si="57"/>
        <v>8</v>
      </c>
      <c r="K89" s="26">
        <f t="shared" si="58"/>
        <v>1</v>
      </c>
      <c r="L89" s="26">
        <f t="shared" si="59"/>
        <v>0</v>
      </c>
      <c r="M89" s="26">
        <f t="shared" si="60"/>
        <v>0</v>
      </c>
      <c r="N89" s="26">
        <f t="shared" si="61"/>
        <v>8</v>
      </c>
      <c r="O89" s="26">
        <f t="shared" si="62"/>
        <v>4</v>
      </c>
      <c r="R89" s="55"/>
      <c r="S89" s="55"/>
      <c r="T89" s="62"/>
      <c r="U89" s="62"/>
      <c r="V89" s="62"/>
      <c r="W89" s="62"/>
      <c r="X89" s="62"/>
      <c r="Y89" s="62"/>
      <c r="Z89" s="62"/>
      <c r="AA89" s="63"/>
    </row>
    <row r="90" spans="1:40" ht="12.75">
      <c r="A90" s="34" t="s">
        <v>42</v>
      </c>
      <c r="B90" s="34" t="s">
        <v>45</v>
      </c>
      <c r="C90" s="67">
        <v>7</v>
      </c>
      <c r="D90" s="67">
        <v>4</v>
      </c>
      <c r="F90" s="25">
        <f t="shared" si="54"/>
        <v>1</v>
      </c>
      <c r="G90" s="25">
        <f t="shared" si="55"/>
        <v>0</v>
      </c>
      <c r="H90" s="25">
        <f t="shared" si="56"/>
        <v>0</v>
      </c>
      <c r="I90" s="25">
        <f t="shared" si="57"/>
        <v>7</v>
      </c>
      <c r="J90" s="25">
        <f t="shared" si="57"/>
        <v>4</v>
      </c>
      <c r="K90" s="26">
        <f t="shared" si="58"/>
        <v>0</v>
      </c>
      <c r="L90" s="26">
        <f t="shared" si="59"/>
        <v>0</v>
      </c>
      <c r="M90" s="26">
        <f t="shared" si="60"/>
        <v>1</v>
      </c>
      <c r="N90" s="26">
        <f t="shared" si="61"/>
        <v>4</v>
      </c>
      <c r="O90" s="26">
        <f t="shared" si="62"/>
        <v>7</v>
      </c>
      <c r="R90" s="55"/>
      <c r="S90" s="55"/>
      <c r="T90" s="62"/>
      <c r="U90" s="62"/>
      <c r="V90" s="62"/>
      <c r="W90" s="62"/>
      <c r="X90" s="62"/>
      <c r="Y90" s="62"/>
      <c r="Z90" s="62"/>
      <c r="AA90" s="63"/>
    </row>
    <row r="91" spans="1:40" ht="12.75">
      <c r="A91" s="34" t="s">
        <v>41</v>
      </c>
      <c r="B91" s="34" t="s">
        <v>44</v>
      </c>
      <c r="C91" s="67">
        <v>2</v>
      </c>
      <c r="D91" s="67">
        <v>13</v>
      </c>
      <c r="F91" s="25">
        <f t="shared" si="54"/>
        <v>0</v>
      </c>
      <c r="G91" s="25">
        <f t="shared" si="55"/>
        <v>0</v>
      </c>
      <c r="H91" s="25">
        <f t="shared" si="56"/>
        <v>1</v>
      </c>
      <c r="I91" s="25">
        <f t="shared" si="57"/>
        <v>2</v>
      </c>
      <c r="J91" s="25">
        <f t="shared" si="57"/>
        <v>13</v>
      </c>
      <c r="K91" s="26">
        <f t="shared" si="58"/>
        <v>1</v>
      </c>
      <c r="L91" s="26">
        <f t="shared" si="59"/>
        <v>0</v>
      </c>
      <c r="M91" s="26">
        <f t="shared" si="60"/>
        <v>0</v>
      </c>
      <c r="N91" s="26">
        <f t="shared" si="61"/>
        <v>13</v>
      </c>
      <c r="O91" s="26">
        <f t="shared" si="62"/>
        <v>2</v>
      </c>
      <c r="R91" s="55"/>
      <c r="S91" s="55"/>
      <c r="T91" s="62"/>
      <c r="U91" s="62"/>
      <c r="V91" s="62"/>
      <c r="W91" s="62"/>
      <c r="X91" s="62"/>
      <c r="Y91" s="62"/>
      <c r="Z91" s="62"/>
      <c r="AA91" s="63"/>
    </row>
    <row r="92" spans="1:40" ht="12.75">
      <c r="A92" s="34" t="s">
        <v>43</v>
      </c>
      <c r="B92" s="34" t="s">
        <v>41</v>
      </c>
      <c r="C92" s="67">
        <v>9</v>
      </c>
      <c r="D92" s="67">
        <v>3</v>
      </c>
      <c r="F92" s="25">
        <f t="shared" si="54"/>
        <v>1</v>
      </c>
      <c r="G92" s="25">
        <f t="shared" si="55"/>
        <v>0</v>
      </c>
      <c r="H92" s="25">
        <f t="shared" si="56"/>
        <v>0</v>
      </c>
      <c r="I92" s="25">
        <f t="shared" si="57"/>
        <v>9</v>
      </c>
      <c r="J92" s="25">
        <f t="shared" si="57"/>
        <v>3</v>
      </c>
      <c r="K92" s="26">
        <f t="shared" si="58"/>
        <v>0</v>
      </c>
      <c r="L92" s="26">
        <f t="shared" si="59"/>
        <v>0</v>
      </c>
      <c r="M92" s="26">
        <f t="shared" si="60"/>
        <v>1</v>
      </c>
      <c r="N92" s="26">
        <f t="shared" si="61"/>
        <v>3</v>
      </c>
      <c r="O92" s="26">
        <f t="shared" si="62"/>
        <v>9</v>
      </c>
      <c r="R92" s="55"/>
      <c r="S92" s="55"/>
      <c r="T92" s="62"/>
      <c r="U92" s="62"/>
      <c r="V92" s="62"/>
      <c r="W92" s="62"/>
      <c r="X92" s="62"/>
      <c r="Y92" s="62"/>
      <c r="Z92" s="62"/>
      <c r="AA92" s="63"/>
    </row>
    <row r="93" spans="1:40" ht="12.75">
      <c r="A93" s="34" t="s">
        <v>44</v>
      </c>
      <c r="B93" s="34" t="s">
        <v>45</v>
      </c>
      <c r="C93" s="67">
        <v>16</v>
      </c>
      <c r="D93" s="67">
        <v>0</v>
      </c>
      <c r="F93" s="25">
        <f t="shared" si="54"/>
        <v>1</v>
      </c>
      <c r="G93" s="25">
        <f t="shared" si="55"/>
        <v>0</v>
      </c>
      <c r="H93" s="25">
        <f t="shared" si="56"/>
        <v>0</v>
      </c>
      <c r="I93" s="25">
        <f t="shared" si="57"/>
        <v>16</v>
      </c>
      <c r="J93" s="25">
        <f t="shared" si="57"/>
        <v>0</v>
      </c>
      <c r="K93" s="26">
        <f t="shared" si="58"/>
        <v>0</v>
      </c>
      <c r="L93" s="26">
        <f t="shared" si="59"/>
        <v>0</v>
      </c>
      <c r="M93" s="26">
        <f t="shared" si="60"/>
        <v>1</v>
      </c>
      <c r="N93" s="26">
        <f t="shared" si="61"/>
        <v>0</v>
      </c>
      <c r="O93" s="26">
        <f t="shared" si="62"/>
        <v>16</v>
      </c>
      <c r="R93" s="55"/>
      <c r="S93" s="55"/>
      <c r="T93" s="62"/>
      <c r="U93" s="62"/>
      <c r="V93" s="62"/>
      <c r="W93" s="62"/>
      <c r="X93" s="62"/>
      <c r="Y93" s="62"/>
      <c r="Z93" s="62"/>
      <c r="AA93" s="63"/>
    </row>
    <row r="94" spans="1:40" ht="12.75">
      <c r="A94" s="68"/>
      <c r="B94" s="68"/>
      <c r="C94" s="69"/>
      <c r="D94" s="70"/>
      <c r="F94" s="25">
        <f t="shared" si="54"/>
        <v>0</v>
      </c>
      <c r="G94" s="25">
        <f t="shared" si="55"/>
        <v>0</v>
      </c>
      <c r="H94" s="25">
        <f t="shared" si="56"/>
        <v>0</v>
      </c>
      <c r="I94" s="25">
        <f t="shared" si="57"/>
        <v>0</v>
      </c>
      <c r="J94" s="25">
        <f t="shared" si="57"/>
        <v>0</v>
      </c>
      <c r="K94" s="26">
        <f t="shared" si="58"/>
        <v>0</v>
      </c>
      <c r="L94" s="26">
        <f t="shared" si="59"/>
        <v>0</v>
      </c>
      <c r="M94" s="26">
        <f t="shared" si="60"/>
        <v>0</v>
      </c>
      <c r="N94" s="26">
        <f t="shared" si="61"/>
        <v>0</v>
      </c>
      <c r="O94" s="26">
        <f t="shared" si="62"/>
        <v>0</v>
      </c>
      <c r="R94" s="55"/>
      <c r="S94" s="55"/>
      <c r="T94" s="62"/>
      <c r="U94" s="62"/>
      <c r="V94" s="62"/>
      <c r="W94" s="62"/>
      <c r="X94" s="62"/>
      <c r="Y94" s="62"/>
      <c r="Z94" s="62"/>
      <c r="AA94" s="63"/>
    </row>
    <row r="95" spans="1:40" ht="12.75">
      <c r="A95" s="71"/>
      <c r="B95" s="71"/>
      <c r="C95" s="72"/>
      <c r="D95" s="73"/>
      <c r="F95" s="25">
        <f t="shared" si="54"/>
        <v>0</v>
      </c>
      <c r="G95" s="25">
        <f t="shared" si="55"/>
        <v>0</v>
      </c>
      <c r="H95" s="25">
        <f t="shared" si="56"/>
        <v>0</v>
      </c>
      <c r="I95" s="25">
        <f t="shared" si="57"/>
        <v>0</v>
      </c>
      <c r="J95" s="25">
        <f t="shared" si="57"/>
        <v>0</v>
      </c>
      <c r="K95" s="26">
        <f t="shared" si="58"/>
        <v>0</v>
      </c>
      <c r="L95" s="26">
        <f t="shared" si="59"/>
        <v>0</v>
      </c>
      <c r="M95" s="26">
        <f t="shared" si="60"/>
        <v>0</v>
      </c>
      <c r="N95" s="26">
        <f t="shared" si="61"/>
        <v>0</v>
      </c>
      <c r="O95" s="26">
        <f t="shared" si="62"/>
        <v>0</v>
      </c>
      <c r="R95" s="55"/>
      <c r="S95" s="55"/>
      <c r="T95" s="62"/>
      <c r="U95" s="62"/>
      <c r="V95" s="62"/>
      <c r="W95" s="62"/>
      <c r="X95" s="62"/>
      <c r="Y95" s="62"/>
      <c r="Z95" s="62"/>
      <c r="AA95" s="63"/>
    </row>
    <row r="96" spans="1:40" ht="12.75">
      <c r="A96" s="71"/>
      <c r="B96" s="71"/>
      <c r="C96" s="72"/>
      <c r="D96" s="73"/>
      <c r="F96" s="25">
        <f t="shared" si="54"/>
        <v>0</v>
      </c>
      <c r="G96" s="25">
        <f t="shared" si="55"/>
        <v>0</v>
      </c>
      <c r="H96" s="25">
        <f t="shared" si="56"/>
        <v>0</v>
      </c>
      <c r="I96" s="25">
        <f t="shared" si="57"/>
        <v>0</v>
      </c>
      <c r="J96" s="25">
        <f t="shared" si="57"/>
        <v>0</v>
      </c>
      <c r="K96" s="26">
        <f t="shared" si="58"/>
        <v>0</v>
      </c>
      <c r="L96" s="26">
        <f t="shared" si="59"/>
        <v>0</v>
      </c>
      <c r="M96" s="26">
        <f t="shared" si="60"/>
        <v>0</v>
      </c>
      <c r="N96" s="26">
        <f t="shared" si="61"/>
        <v>0</v>
      </c>
      <c r="O96" s="26">
        <f t="shared" si="62"/>
        <v>0</v>
      </c>
      <c r="R96" s="55"/>
      <c r="S96" s="55"/>
      <c r="T96" s="62"/>
      <c r="U96" s="62"/>
      <c r="V96" s="62"/>
      <c r="W96" s="62"/>
      <c r="X96" s="62"/>
      <c r="Y96" s="62"/>
      <c r="Z96" s="62"/>
      <c r="AA96" s="63"/>
    </row>
    <row r="97" spans="1:40" ht="12.75">
      <c r="A97" s="71"/>
      <c r="B97" s="71"/>
      <c r="C97" s="72"/>
      <c r="D97" s="73"/>
      <c r="F97" s="25">
        <f t="shared" si="54"/>
        <v>0</v>
      </c>
      <c r="G97" s="25">
        <f t="shared" si="55"/>
        <v>0</v>
      </c>
      <c r="H97" s="25">
        <f t="shared" si="56"/>
        <v>0</v>
      </c>
      <c r="I97" s="25">
        <f t="shared" si="57"/>
        <v>0</v>
      </c>
      <c r="J97" s="25">
        <f t="shared" si="57"/>
        <v>0</v>
      </c>
      <c r="K97" s="26">
        <f t="shared" si="58"/>
        <v>0</v>
      </c>
      <c r="L97" s="26">
        <f t="shared" si="59"/>
        <v>0</v>
      </c>
      <c r="M97" s="26">
        <f t="shared" si="60"/>
        <v>0</v>
      </c>
      <c r="N97" s="26">
        <f t="shared" si="61"/>
        <v>0</v>
      </c>
      <c r="O97" s="26">
        <f t="shared" si="62"/>
        <v>0</v>
      </c>
      <c r="R97" s="55"/>
      <c r="S97" s="55"/>
      <c r="T97" s="62"/>
      <c r="U97" s="62"/>
      <c r="V97" s="62"/>
      <c r="W97" s="62"/>
      <c r="X97" s="62"/>
      <c r="Y97" s="62"/>
      <c r="Z97" s="62"/>
      <c r="AA97" s="63"/>
    </row>
    <row r="98" spans="1:40" ht="12.75">
      <c r="A98" s="71"/>
      <c r="B98" s="71"/>
      <c r="C98" s="72"/>
      <c r="D98" s="73"/>
      <c r="F98" s="25">
        <f t="shared" si="54"/>
        <v>0</v>
      </c>
      <c r="G98" s="25">
        <f t="shared" si="55"/>
        <v>0</v>
      </c>
      <c r="H98" s="25">
        <f t="shared" si="56"/>
        <v>0</v>
      </c>
      <c r="I98" s="25">
        <f t="shared" si="57"/>
        <v>0</v>
      </c>
      <c r="J98" s="25">
        <f t="shared" si="57"/>
        <v>0</v>
      </c>
      <c r="K98" s="26">
        <f t="shared" si="58"/>
        <v>0</v>
      </c>
      <c r="L98" s="26">
        <f t="shared" si="59"/>
        <v>0</v>
      </c>
      <c r="M98" s="26">
        <f t="shared" si="60"/>
        <v>0</v>
      </c>
      <c r="N98" s="26">
        <f t="shared" si="61"/>
        <v>0</v>
      </c>
      <c r="O98" s="26">
        <f t="shared" si="62"/>
        <v>0</v>
      </c>
      <c r="R98" s="55"/>
      <c r="S98" s="55"/>
      <c r="T98" s="62"/>
      <c r="U98" s="62"/>
      <c r="V98" s="62"/>
      <c r="W98" s="62"/>
      <c r="X98" s="62"/>
      <c r="Y98" s="62"/>
      <c r="Z98" s="62"/>
      <c r="AA98" s="63"/>
    </row>
    <row r="99" spans="1:40" ht="13.5" thickBot="1">
      <c r="A99" s="71"/>
      <c r="B99" s="71"/>
      <c r="C99" s="72"/>
      <c r="D99" s="73"/>
      <c r="F99" s="25">
        <f t="shared" si="54"/>
        <v>0</v>
      </c>
      <c r="G99" s="25">
        <f t="shared" si="55"/>
        <v>0</v>
      </c>
      <c r="H99" s="25">
        <f t="shared" si="56"/>
        <v>0</v>
      </c>
      <c r="I99" s="25">
        <f t="shared" si="57"/>
        <v>0</v>
      </c>
      <c r="J99" s="25">
        <f t="shared" si="57"/>
        <v>0</v>
      </c>
      <c r="K99" s="26">
        <f t="shared" si="58"/>
        <v>0</v>
      </c>
      <c r="L99" s="26">
        <f t="shared" si="59"/>
        <v>0</v>
      </c>
      <c r="M99" s="26">
        <f t="shared" si="60"/>
        <v>0</v>
      </c>
      <c r="N99" s="26">
        <f t="shared" si="61"/>
        <v>0</v>
      </c>
      <c r="O99" s="26">
        <f t="shared" si="62"/>
        <v>0</v>
      </c>
      <c r="R99" s="55"/>
      <c r="S99" s="55"/>
      <c r="T99" s="62"/>
      <c r="U99" s="62"/>
      <c r="V99" s="62"/>
      <c r="W99" s="62"/>
      <c r="X99" s="62"/>
      <c r="Y99" s="62"/>
      <c r="Z99" s="62"/>
      <c r="AA99" s="63"/>
    </row>
    <row r="100" spans="1:40" ht="12.75">
      <c r="F100" s="4" t="s">
        <v>0</v>
      </c>
      <c r="G100" s="4" t="s">
        <v>1</v>
      </c>
      <c r="H100" s="5" t="s">
        <v>2</v>
      </c>
      <c r="I100" s="6" t="s">
        <v>3</v>
      </c>
      <c r="J100" s="6" t="s">
        <v>4</v>
      </c>
      <c r="K100" s="7" t="s">
        <v>0</v>
      </c>
      <c r="L100" s="7" t="s">
        <v>1</v>
      </c>
      <c r="M100" s="8" t="s">
        <v>2</v>
      </c>
      <c r="N100" s="9" t="s">
        <v>3</v>
      </c>
      <c r="O100" s="9" t="s">
        <v>4</v>
      </c>
      <c r="P100" s="3">
        <v>8</v>
      </c>
      <c r="Q100" s="3"/>
      <c r="R100" s="10" t="s">
        <v>46</v>
      </c>
      <c r="S100" s="11" t="s">
        <v>6</v>
      </c>
      <c r="T100" s="12" t="s">
        <v>7</v>
      </c>
      <c r="U100" s="13" t="s">
        <v>0</v>
      </c>
      <c r="V100" s="4" t="s">
        <v>1</v>
      </c>
      <c r="W100" s="5" t="s">
        <v>2</v>
      </c>
      <c r="X100" s="14" t="s">
        <v>3</v>
      </c>
      <c r="Y100" s="6" t="s">
        <v>4</v>
      </c>
      <c r="Z100" s="15" t="s">
        <v>8</v>
      </c>
      <c r="AA100" s="16">
        <v>18</v>
      </c>
      <c r="AB100" s="17">
        <v>6</v>
      </c>
      <c r="AC100" s="18">
        <v>1</v>
      </c>
      <c r="AD100" s="17">
        <v>1</v>
      </c>
      <c r="AE100" s="19" t="s">
        <v>9</v>
      </c>
      <c r="AG100" s="19">
        <v>8</v>
      </c>
      <c r="AH100" s="20" t="str">
        <f>R100</f>
        <v>REEKS H</v>
      </c>
      <c r="AI100" s="21" t="s">
        <v>6</v>
      </c>
      <c r="AJ100" s="21" t="s">
        <v>0</v>
      </c>
      <c r="AK100" s="21" t="s">
        <v>1</v>
      </c>
      <c r="AL100" s="21" t="s">
        <v>2</v>
      </c>
      <c r="AM100" s="21" t="s">
        <v>10</v>
      </c>
      <c r="AN100" s="21" t="s">
        <v>8</v>
      </c>
    </row>
    <row r="101" spans="1:40" ht="12.75">
      <c r="A101" s="60" t="s">
        <v>47</v>
      </c>
      <c r="B101" s="34" t="s">
        <v>48</v>
      </c>
      <c r="C101" s="23">
        <v>1</v>
      </c>
      <c r="D101" s="23">
        <v>10</v>
      </c>
      <c r="F101" s="25">
        <f t="shared" ref="F101:F120" si="63">IF(C101&gt;D101,1,0)</f>
        <v>0</v>
      </c>
      <c r="G101" s="25">
        <f t="shared" ref="G101:G120" si="64">IF(C101="",0,IF(C101=D101,1,0))</f>
        <v>0</v>
      </c>
      <c r="H101" s="25">
        <f t="shared" ref="H101:H120" si="65">IF(C101&lt;D101,1,0)</f>
        <v>1</v>
      </c>
      <c r="I101" s="25">
        <f t="shared" ref="I101:J120" si="66">C101</f>
        <v>1</v>
      </c>
      <c r="J101" s="25">
        <f t="shared" si="66"/>
        <v>10</v>
      </c>
      <c r="K101" s="26">
        <f t="shared" ref="K101:K120" si="67">IF(C101&lt;D101,1,0)</f>
        <v>1</v>
      </c>
      <c r="L101" s="26">
        <f t="shared" ref="L101:L120" si="68">IF(C101="",0,IF(C101=D101,1,0))</f>
        <v>0</v>
      </c>
      <c r="M101" s="26">
        <f t="shared" ref="M101:M120" si="69">IF(C101&gt;D101,1,0)</f>
        <v>0</v>
      </c>
      <c r="N101" s="26">
        <f t="shared" ref="N101:N120" si="70">D101</f>
        <v>10</v>
      </c>
      <c r="O101" s="26">
        <f t="shared" ref="O101:O120" si="71">C101</f>
        <v>1</v>
      </c>
      <c r="Q101" s="24">
        <f>RANK($AE$101,$AE$101:AE105,0)</f>
        <v>5</v>
      </c>
      <c r="R101" s="60" t="s">
        <v>47</v>
      </c>
      <c r="S101" s="28">
        <f>SUM(U101,V101,W101)</f>
        <v>7</v>
      </c>
      <c r="T101" s="29">
        <f>SUM(U101*3,V101*1)</f>
        <v>0</v>
      </c>
      <c r="U101" s="28">
        <f>SUMIF($A$101:$A$120,R101,$F$101:$F$120)+SUMIF($B$101:$B$120,R101,$K$101:$K$120)</f>
        <v>0</v>
      </c>
      <c r="V101" s="28">
        <f>SUMIF($A$101:$A$120,R101,$G$101:$G$120)+SUMIF($B$101:$B$120,R101,$L$101:$L$120)</f>
        <v>0</v>
      </c>
      <c r="W101" s="29">
        <f>SUMIF($A$101:$A$120,R101,$H$101:$H$120)+SUMIF($B$101:$B$120,R101,$M$101:$M$120)</f>
        <v>7</v>
      </c>
      <c r="X101" s="29">
        <f>SUMIF($A$101:$A$120,R101,$I$101:$I$120)+SUMIF($B$101:$B$120,R101,$N$101:$N$120)</f>
        <v>24</v>
      </c>
      <c r="Y101" s="29">
        <f>SUMIF($A$101:$A$120,R101,$J$101:$J$120)+SUMIF($B$101:$B$120,R101,$O$101:$O$120)</f>
        <v>105</v>
      </c>
      <c r="Z101" s="29">
        <f>X101-Y101</f>
        <v>-81</v>
      </c>
      <c r="AA101" s="30">
        <f>T101*$AA$1</f>
        <v>0</v>
      </c>
      <c r="AB101" s="2">
        <f>U101*$AB$1</f>
        <v>0</v>
      </c>
      <c r="AC101" s="2">
        <f>Z101*$AC$1</f>
        <v>-81</v>
      </c>
      <c r="AD101" s="2">
        <f>X101*$AD$1</f>
        <v>24</v>
      </c>
      <c r="AE101" s="31">
        <f>SUM(AA101,AB101,AC101,AD101,AF101)</f>
        <v>-56.999000000000002</v>
      </c>
      <c r="AF101" s="2">
        <v>1E-3</v>
      </c>
      <c r="AG101" s="2">
        <v>1</v>
      </c>
      <c r="AH101" s="32" t="str">
        <f>VLOOKUP(AG101,$Q$101:$Z$105,2,FALSE)</f>
        <v xml:space="preserve">MVC BANKSKE </v>
      </c>
      <c r="AI101" s="33">
        <f>VLOOKUP(AG101,$Q$101:$Z$105,3,FALSE)</f>
        <v>5</v>
      </c>
      <c r="AJ101" s="33">
        <f>VLOOKUP(AG101,$Q$101:$Z$105,5,FALSE)</f>
        <v>5</v>
      </c>
      <c r="AK101" s="33">
        <f>VLOOKUP(AG101,$Q$101:$Z$105,6,FALSE)</f>
        <v>0</v>
      </c>
      <c r="AL101" s="33">
        <f>VLOOKUP(AG101,$Q$101:$Z$105,7,FALSE)</f>
        <v>0</v>
      </c>
      <c r="AM101" s="33">
        <f>VLOOKUP(AG101,$Q$101:$Z$105,4,FALSE)</f>
        <v>15</v>
      </c>
      <c r="AN101" s="33">
        <f>VLOOKUP(AG101,$Q$101:$Z$105,10,FALSE)</f>
        <v>58</v>
      </c>
    </row>
    <row r="102" spans="1:40" ht="12.75">
      <c r="A102" s="34" t="s">
        <v>49</v>
      </c>
      <c r="B102" s="34" t="s">
        <v>50</v>
      </c>
      <c r="C102" s="23">
        <v>4</v>
      </c>
      <c r="D102" s="23">
        <v>1</v>
      </c>
      <c r="F102" s="25">
        <f t="shared" si="63"/>
        <v>1</v>
      </c>
      <c r="G102" s="25">
        <f t="shared" si="64"/>
        <v>0</v>
      </c>
      <c r="H102" s="25">
        <f t="shared" si="65"/>
        <v>0</v>
      </c>
      <c r="I102" s="25">
        <f t="shared" si="66"/>
        <v>4</v>
      </c>
      <c r="J102" s="25">
        <f t="shared" si="66"/>
        <v>1</v>
      </c>
      <c r="K102" s="26">
        <f t="shared" si="67"/>
        <v>0</v>
      </c>
      <c r="L102" s="26">
        <f t="shared" si="68"/>
        <v>0</v>
      </c>
      <c r="M102" s="26">
        <f t="shared" si="69"/>
        <v>1</v>
      </c>
      <c r="N102" s="26">
        <f t="shared" si="70"/>
        <v>1</v>
      </c>
      <c r="O102" s="26">
        <f t="shared" si="71"/>
        <v>4</v>
      </c>
      <c r="Q102" s="24">
        <f>RANK($AE$102,$AE$101:AE105,0)</f>
        <v>4</v>
      </c>
      <c r="R102" s="66" t="s">
        <v>48</v>
      </c>
      <c r="S102" s="28">
        <f>SUM(U102,V102,W102)</f>
        <v>6</v>
      </c>
      <c r="T102" s="29">
        <f>SUM(U102*3,V102*1)</f>
        <v>6</v>
      </c>
      <c r="U102" s="28">
        <f>SUMIF($A$101:$A$120,R102,$F$101:$F$120)+SUMIF($B$101:$B$120,R102,$K$101:$K$120)</f>
        <v>2</v>
      </c>
      <c r="V102" s="28">
        <f>SUMIF($A$101:$A$120,R102,$G$101:$G$120)+SUMIF($B$101:$B$120,R102,$L$101:$L$120)</f>
        <v>0</v>
      </c>
      <c r="W102" s="29">
        <f>SUMIF($A$101:$A$120,R102,$H$101:$H$120)+SUMIF($B$101:$B$120,R102,$M$101:$M$120)</f>
        <v>4</v>
      </c>
      <c r="X102" s="29">
        <f>SUMIF($A$101:$A$120,R102,$I$101:$I$120)+SUMIF($B$101:$B$120,R102,$N$101:$N$120)</f>
        <v>36</v>
      </c>
      <c r="Y102" s="29">
        <f>SUMIF($A$101:$A$120,R102,$J$101:$J$120)+SUMIF($B$101:$B$120,R102,$O$101:$O$120)</f>
        <v>47</v>
      </c>
      <c r="Z102" s="29">
        <f>X102-Y102</f>
        <v>-11</v>
      </c>
      <c r="AA102" s="30">
        <f>T102*$AA$1</f>
        <v>108</v>
      </c>
      <c r="AB102" s="2">
        <f>U102*$AB$1</f>
        <v>12</v>
      </c>
      <c r="AC102" s="2">
        <f>Z102*$AC$1</f>
        <v>-11</v>
      </c>
      <c r="AD102" s="2">
        <f>X102*$AD$1</f>
        <v>36</v>
      </c>
      <c r="AE102" s="31">
        <f>SUM(AA102,AB102,AC102,AD102,AF102)</f>
        <v>145.00200000000001</v>
      </c>
      <c r="AF102" s="2">
        <v>2E-3</v>
      </c>
      <c r="AG102" s="2">
        <v>2</v>
      </c>
      <c r="AH102" s="32" t="str">
        <f>VLOOKUP(AG102,$Q$101:$Z$105,2,FALSE)</f>
        <v xml:space="preserve">PRINS ALBERT </v>
      </c>
      <c r="AI102" s="33">
        <f>VLOOKUP(AG102,$Q$101:$Z$105,3,FALSE)</f>
        <v>5</v>
      </c>
      <c r="AJ102" s="33">
        <f>VLOOKUP(AG102,$Q$101:$Z$105,5,FALSE)</f>
        <v>4</v>
      </c>
      <c r="AK102" s="33">
        <f>VLOOKUP(AG102,$Q$101:$Z$105,6,FALSE)</f>
        <v>0</v>
      </c>
      <c r="AL102" s="33">
        <f>VLOOKUP(AG102,$Q$101:$Z$105,7,FALSE)</f>
        <v>1</v>
      </c>
      <c r="AM102" s="33">
        <f>VLOOKUP(AG102,$Q$101:$Z$105,4,FALSE)</f>
        <v>12</v>
      </c>
      <c r="AN102" s="33">
        <f>VLOOKUP(AG102,$Q$101:$Z$105,10,FALSE)</f>
        <v>18</v>
      </c>
    </row>
    <row r="103" spans="1:40" ht="12.75">
      <c r="A103" s="34" t="s">
        <v>51</v>
      </c>
      <c r="B103" s="60" t="s">
        <v>47</v>
      </c>
      <c r="C103" s="23">
        <v>20</v>
      </c>
      <c r="D103" s="23">
        <v>5</v>
      </c>
      <c r="F103" s="25">
        <f t="shared" si="63"/>
        <v>1</v>
      </c>
      <c r="G103" s="25">
        <f t="shared" si="64"/>
        <v>0</v>
      </c>
      <c r="H103" s="25">
        <f t="shared" si="65"/>
        <v>0</v>
      </c>
      <c r="I103" s="25">
        <f t="shared" si="66"/>
        <v>20</v>
      </c>
      <c r="J103" s="25">
        <f t="shared" si="66"/>
        <v>5</v>
      </c>
      <c r="K103" s="26">
        <f t="shared" si="67"/>
        <v>0</v>
      </c>
      <c r="L103" s="26">
        <f t="shared" si="68"/>
        <v>0</v>
      </c>
      <c r="M103" s="26">
        <f t="shared" si="69"/>
        <v>1</v>
      </c>
      <c r="N103" s="26">
        <f t="shared" si="70"/>
        <v>5</v>
      </c>
      <c r="O103" s="26">
        <f t="shared" si="71"/>
        <v>20</v>
      </c>
      <c r="Q103" s="24">
        <f>RANK($AE$103,$AE$101:AE105,0)</f>
        <v>2</v>
      </c>
      <c r="R103" s="66" t="s">
        <v>49</v>
      </c>
      <c r="S103" s="28">
        <f>SUM(U103,V103,W103)</f>
        <v>5</v>
      </c>
      <c r="T103" s="29">
        <f>SUM(U103*3,V103*1)</f>
        <v>12</v>
      </c>
      <c r="U103" s="28">
        <f>SUMIF($A$101:$A$120,R103,$F$101:$F$120)+SUMIF($B$101:$B$120,R103,$K$101:$K$120)</f>
        <v>4</v>
      </c>
      <c r="V103" s="28">
        <f>SUMIF($A$101:$A$120,R103,$G$101:$G$120)+SUMIF($B$101:$B$120,R103,$L$101:$L$120)</f>
        <v>0</v>
      </c>
      <c r="W103" s="29">
        <f>SUMIF($A$101:$A$120,R103,$H$101:$H$120)+SUMIF($B$101:$B$120,R103,$M$101:$M$120)</f>
        <v>1</v>
      </c>
      <c r="X103" s="29">
        <f>SUMIF($A$101:$A$120,R103,$I$101:$I$120)+SUMIF($B$101:$B$120,R103,$N$101:$N$120)</f>
        <v>34</v>
      </c>
      <c r="Y103" s="29">
        <f>SUMIF($A$101:$A$120,R103,$J$101:$J$120)+SUMIF($B$101:$B$120,R103,$O$101:$O$120)</f>
        <v>16</v>
      </c>
      <c r="Z103" s="29">
        <f>X103-Y103</f>
        <v>18</v>
      </c>
      <c r="AA103" s="30">
        <f>T103*$AA$1</f>
        <v>216</v>
      </c>
      <c r="AB103" s="2">
        <f>U103*$AB$1</f>
        <v>24</v>
      </c>
      <c r="AC103" s="2">
        <f>Z103*$AC$1</f>
        <v>18</v>
      </c>
      <c r="AD103" s="2">
        <f>X103*$AD$1</f>
        <v>34</v>
      </c>
      <c r="AE103" s="31">
        <f>SUM(AA103,AB103,AC103,AD103,AF103)</f>
        <v>292.00299999999999</v>
      </c>
      <c r="AF103" s="2">
        <v>3.0000000000000001E-3</v>
      </c>
      <c r="AG103" s="2">
        <v>3</v>
      </c>
      <c r="AH103" s="32" t="str">
        <f>VLOOKUP(AG103,$Q$101:$Z$105,2,FALSE)</f>
        <v>MINISJOTTERS VASTE VUIST</v>
      </c>
      <c r="AI103" s="33">
        <f>VLOOKUP(AG103,$Q$101:$Z$105,3,FALSE)</f>
        <v>5</v>
      </c>
      <c r="AJ103" s="33">
        <f>VLOOKUP(AG103,$Q$101:$Z$105,5,FALSE)</f>
        <v>3</v>
      </c>
      <c r="AK103" s="33">
        <f>VLOOKUP(AG103,$Q$101:$Z$105,6,FALSE)</f>
        <v>0</v>
      </c>
      <c r="AL103" s="33">
        <f>VLOOKUP(AG103,$Q$101:$Z$105,7,FALSE)</f>
        <v>2</v>
      </c>
      <c r="AM103" s="33">
        <f>VLOOKUP(AG103,$Q$101:$Z$105,4,FALSE)</f>
        <v>9</v>
      </c>
      <c r="AN103" s="33">
        <f>VLOOKUP(AG103,$Q$101:$Z$105,10,FALSE)</f>
        <v>16</v>
      </c>
    </row>
    <row r="104" spans="1:40" ht="12.75">
      <c r="A104" s="51" t="s">
        <v>48</v>
      </c>
      <c r="B104" s="51" t="s">
        <v>49</v>
      </c>
      <c r="C104" s="23">
        <v>3</v>
      </c>
      <c r="D104" s="23">
        <v>5</v>
      </c>
      <c r="F104" s="25">
        <f t="shared" si="63"/>
        <v>0</v>
      </c>
      <c r="G104" s="25">
        <f t="shared" si="64"/>
        <v>0</v>
      </c>
      <c r="H104" s="25">
        <f t="shared" si="65"/>
        <v>1</v>
      </c>
      <c r="I104" s="25">
        <f t="shared" si="66"/>
        <v>3</v>
      </c>
      <c r="J104" s="25">
        <f t="shared" si="66"/>
        <v>5</v>
      </c>
      <c r="K104" s="26">
        <f t="shared" si="67"/>
        <v>1</v>
      </c>
      <c r="L104" s="26">
        <f t="shared" si="68"/>
        <v>0</v>
      </c>
      <c r="M104" s="26">
        <f t="shared" si="69"/>
        <v>0</v>
      </c>
      <c r="N104" s="26">
        <f t="shared" si="70"/>
        <v>5</v>
      </c>
      <c r="O104" s="26">
        <f t="shared" si="71"/>
        <v>3</v>
      </c>
      <c r="Q104" s="24">
        <f>RANK($AE$104,$AE$101:AE105,0)</f>
        <v>3</v>
      </c>
      <c r="R104" s="66" t="s">
        <v>50</v>
      </c>
      <c r="S104" s="28">
        <f>SUM(U104,V104,W104)</f>
        <v>5</v>
      </c>
      <c r="T104" s="29">
        <f>SUM(U104*3,V104*1)</f>
        <v>9</v>
      </c>
      <c r="U104" s="28">
        <f>SUMIF($A$101:$A$120,R104,$F$101:$F$120)+SUMIF($B$101:$B$120,R104,$K$101:$K$120)</f>
        <v>3</v>
      </c>
      <c r="V104" s="28">
        <f>SUMIF($A$101:$A$120,R104,$G$101:$G$120)+SUMIF($B$101:$B$120,R104,$L$101:$L$120)</f>
        <v>0</v>
      </c>
      <c r="W104" s="29">
        <f>SUMIF($A$101:$A$120,R104,$H$101:$H$120)+SUMIF($B$101:$B$120,R104,$M$101:$M$120)</f>
        <v>2</v>
      </c>
      <c r="X104" s="29">
        <f>SUMIF($A$101:$A$120,R104,$I$101:$I$120)+SUMIF($B$101:$B$120,R104,$N$101:$N$120)</f>
        <v>39</v>
      </c>
      <c r="Y104" s="29">
        <f>SUMIF($A$101:$A$120,R104,$J$101:$J$120)+SUMIF($B$101:$B$120,R104,$O$101:$O$120)</f>
        <v>23</v>
      </c>
      <c r="Z104" s="29">
        <f>X104-Y104</f>
        <v>16</v>
      </c>
      <c r="AA104" s="30">
        <f>T104*$AA$1</f>
        <v>162</v>
      </c>
      <c r="AB104" s="2">
        <f>U104*$AB$1</f>
        <v>18</v>
      </c>
      <c r="AC104" s="2">
        <f>Z104*$AC$1</f>
        <v>16</v>
      </c>
      <c r="AD104" s="2">
        <f>X104*$AD$1</f>
        <v>39</v>
      </c>
      <c r="AE104" s="31">
        <f>SUM(AA104,AB104,AC104,AD104,AF104)</f>
        <v>235.00399999999999</v>
      </c>
      <c r="AF104" s="2">
        <v>4.0000000000000001E-3</v>
      </c>
      <c r="AG104" s="2">
        <v>4</v>
      </c>
      <c r="AH104" s="32" t="str">
        <f>VLOOKUP(AG104,$Q$101:$Z$105,2,FALSE)</f>
        <v xml:space="preserve">PAX UNITED </v>
      </c>
      <c r="AI104" s="33">
        <f>VLOOKUP(AG104,$Q$101:$Z$105,3,FALSE)</f>
        <v>6</v>
      </c>
      <c r="AJ104" s="33">
        <f>VLOOKUP(AG104,$Q$101:$Z$105,5,FALSE)</f>
        <v>2</v>
      </c>
      <c r="AK104" s="33">
        <f>VLOOKUP(AG104,$Q$101:$Z$105,6,FALSE)</f>
        <v>0</v>
      </c>
      <c r="AL104" s="33">
        <f>VLOOKUP(AG104,$Q$101:$Z$105,7,FALSE)</f>
        <v>4</v>
      </c>
      <c r="AM104" s="33">
        <f>VLOOKUP(AG104,$Q$101:$Z$105,4,FALSE)</f>
        <v>6</v>
      </c>
      <c r="AN104" s="33">
        <f>VLOOKUP(AG104,$Q$101:$Z$105,10,FALSE)</f>
        <v>-11</v>
      </c>
    </row>
    <row r="105" spans="1:40" ht="12.75">
      <c r="A105" s="51" t="s">
        <v>47</v>
      </c>
      <c r="B105" s="60" t="s">
        <v>51</v>
      </c>
      <c r="C105" s="23">
        <v>2</v>
      </c>
      <c r="D105" s="23">
        <v>21</v>
      </c>
      <c r="F105" s="25">
        <f t="shared" si="63"/>
        <v>0</v>
      </c>
      <c r="G105" s="25">
        <f t="shared" si="64"/>
        <v>0</v>
      </c>
      <c r="H105" s="25">
        <f t="shared" si="65"/>
        <v>1</v>
      </c>
      <c r="I105" s="25">
        <f t="shared" si="66"/>
        <v>2</v>
      </c>
      <c r="J105" s="25">
        <f t="shared" si="66"/>
        <v>21</v>
      </c>
      <c r="K105" s="26">
        <f t="shared" si="67"/>
        <v>1</v>
      </c>
      <c r="L105" s="26">
        <f t="shared" si="68"/>
        <v>0</v>
      </c>
      <c r="M105" s="26">
        <f t="shared" si="69"/>
        <v>0</v>
      </c>
      <c r="N105" s="26">
        <f t="shared" si="70"/>
        <v>21</v>
      </c>
      <c r="O105" s="26">
        <f t="shared" si="71"/>
        <v>2</v>
      </c>
      <c r="Q105" s="24">
        <f>RANK($AE$105,$AE$101:AE105,0)</f>
        <v>1</v>
      </c>
      <c r="R105" s="66" t="s">
        <v>51</v>
      </c>
      <c r="S105" s="28">
        <f>SUM(U105,V105,W105)</f>
        <v>5</v>
      </c>
      <c r="T105" s="29">
        <f>SUM(U105*3,V105*1)</f>
        <v>15</v>
      </c>
      <c r="U105" s="28">
        <f>SUMIF($A$101:$A$120,R105,$F$101:$F$120)+SUMIF($B$101:$B$120,R105,$K$101:$K$120)</f>
        <v>5</v>
      </c>
      <c r="V105" s="28">
        <f>SUMIF($A$101:$A$120,R105,$G$101:$G$120)+SUMIF($B$101:$B$120,R105,$L$101:$L$120)</f>
        <v>0</v>
      </c>
      <c r="W105" s="29">
        <f>SUMIF($A$101:$A$120,R105,$H$101:$H$120)+SUMIF($B$101:$B$120,R105,$M$101:$M$120)</f>
        <v>0</v>
      </c>
      <c r="X105" s="29">
        <f>SUMIF($A$101:$A$120,R105,$I$101:$I$120)+SUMIF($B$101:$B$120,R105,$N$101:$N$120)</f>
        <v>75</v>
      </c>
      <c r="Y105" s="29">
        <f>SUMIF($A$101:$A$120,R105,$J$101:$J$120)+SUMIF($B$101:$B$120,R105,$O$101:$O$120)</f>
        <v>17</v>
      </c>
      <c r="Z105" s="29">
        <f>X105-Y105</f>
        <v>58</v>
      </c>
      <c r="AA105" s="30">
        <f>T105*$AA$1</f>
        <v>270</v>
      </c>
      <c r="AB105" s="2">
        <f>U105*$AB$1</f>
        <v>30</v>
      </c>
      <c r="AC105" s="2">
        <f>Z105*$AC$1</f>
        <v>58</v>
      </c>
      <c r="AD105" s="2">
        <f>X105*$AD$1</f>
        <v>75</v>
      </c>
      <c r="AE105" s="31">
        <f>SUM(AA105,AB105,AC105,AD105,AF105)</f>
        <v>433.005</v>
      </c>
      <c r="AF105" s="2">
        <v>5.0000000000000001E-3</v>
      </c>
      <c r="AG105" s="2">
        <v>5</v>
      </c>
      <c r="AH105" s="32" t="str">
        <f>VLOOKUP(AG105,$Q$101:$Z$105,2,FALSE)</f>
        <v>N’ ARTEN VOET</v>
      </c>
      <c r="AI105" s="33">
        <f>VLOOKUP(AG105,$Q$101:$Z$105,3,FALSE)</f>
        <v>7</v>
      </c>
      <c r="AJ105" s="33">
        <f>VLOOKUP(AG105,$Q$101:$Z$105,5,FALSE)</f>
        <v>0</v>
      </c>
      <c r="AK105" s="33">
        <f>VLOOKUP(AG105,$Q$101:$Z$105,6,FALSE)</f>
        <v>0</v>
      </c>
      <c r="AL105" s="33">
        <f>VLOOKUP(AG105,$Q$101:$Z$105,7,FALSE)</f>
        <v>7</v>
      </c>
      <c r="AM105" s="33">
        <f>VLOOKUP(AG105,$Q$101:$Z$105,4,FALSE)</f>
        <v>0</v>
      </c>
      <c r="AN105" s="33">
        <f>VLOOKUP(AG105,$Q$101:$Z$105,10,FALSE)</f>
        <v>-81</v>
      </c>
    </row>
    <row r="106" spans="1:40" ht="12.75">
      <c r="A106" s="51" t="s">
        <v>49</v>
      </c>
      <c r="B106" s="51" t="s">
        <v>48</v>
      </c>
      <c r="C106" s="23">
        <v>6</v>
      </c>
      <c r="D106" s="23">
        <v>4</v>
      </c>
      <c r="F106" s="25">
        <f t="shared" si="63"/>
        <v>1</v>
      </c>
      <c r="G106" s="25">
        <f t="shared" si="64"/>
        <v>0</v>
      </c>
      <c r="H106" s="25">
        <f t="shared" si="65"/>
        <v>0</v>
      </c>
      <c r="I106" s="25">
        <f t="shared" si="66"/>
        <v>6</v>
      </c>
      <c r="J106" s="25">
        <f t="shared" si="66"/>
        <v>4</v>
      </c>
      <c r="K106" s="26">
        <f t="shared" si="67"/>
        <v>0</v>
      </c>
      <c r="L106" s="26">
        <f t="shared" si="68"/>
        <v>0</v>
      </c>
      <c r="M106" s="26">
        <f t="shared" si="69"/>
        <v>1</v>
      </c>
      <c r="N106" s="26">
        <f t="shared" si="70"/>
        <v>4</v>
      </c>
      <c r="O106" s="26">
        <f t="shared" si="71"/>
        <v>6</v>
      </c>
      <c r="R106" s="55"/>
      <c r="S106" s="55"/>
      <c r="T106" s="62"/>
      <c r="U106" s="62"/>
      <c r="V106" s="62"/>
      <c r="W106" s="62"/>
      <c r="X106" s="62"/>
      <c r="Y106" s="62"/>
      <c r="Z106" s="62"/>
      <c r="AA106" s="63"/>
    </row>
    <row r="107" spans="1:40" ht="12.75">
      <c r="A107" s="51" t="s">
        <v>50</v>
      </c>
      <c r="B107" s="60" t="s">
        <v>49</v>
      </c>
      <c r="C107" s="23">
        <v>7</v>
      </c>
      <c r="D107" s="23">
        <v>5</v>
      </c>
      <c r="F107" s="25">
        <f t="shared" si="63"/>
        <v>1</v>
      </c>
      <c r="G107" s="25">
        <f t="shared" si="64"/>
        <v>0</v>
      </c>
      <c r="H107" s="25">
        <f t="shared" si="65"/>
        <v>0</v>
      </c>
      <c r="I107" s="25">
        <f t="shared" si="66"/>
        <v>7</v>
      </c>
      <c r="J107" s="25">
        <f t="shared" si="66"/>
        <v>5</v>
      </c>
      <c r="K107" s="26">
        <f t="shared" si="67"/>
        <v>0</v>
      </c>
      <c r="L107" s="26">
        <f t="shared" si="68"/>
        <v>0</v>
      </c>
      <c r="M107" s="26">
        <f t="shared" si="69"/>
        <v>1</v>
      </c>
      <c r="N107" s="26">
        <f t="shared" si="70"/>
        <v>5</v>
      </c>
      <c r="O107" s="26">
        <f t="shared" si="71"/>
        <v>7</v>
      </c>
      <c r="R107" s="55"/>
      <c r="S107" s="55"/>
      <c r="T107" s="62"/>
      <c r="U107" s="62"/>
      <c r="V107" s="62"/>
      <c r="W107" s="62"/>
      <c r="X107" s="62"/>
      <c r="Y107" s="62"/>
      <c r="Z107" s="62"/>
      <c r="AA107" s="63"/>
    </row>
    <row r="108" spans="1:40" ht="12.75">
      <c r="A108" s="51" t="s">
        <v>48</v>
      </c>
      <c r="B108" s="51" t="s">
        <v>47</v>
      </c>
      <c r="C108" s="23">
        <v>12</v>
      </c>
      <c r="D108" s="23">
        <v>8</v>
      </c>
      <c r="F108" s="25">
        <f t="shared" si="63"/>
        <v>1</v>
      </c>
      <c r="G108" s="25">
        <f t="shared" si="64"/>
        <v>0</v>
      </c>
      <c r="H108" s="25">
        <f t="shared" si="65"/>
        <v>0</v>
      </c>
      <c r="I108" s="25">
        <f t="shared" si="66"/>
        <v>12</v>
      </c>
      <c r="J108" s="25">
        <f t="shared" si="66"/>
        <v>8</v>
      </c>
      <c r="K108" s="26">
        <f t="shared" si="67"/>
        <v>0</v>
      </c>
      <c r="L108" s="26">
        <f t="shared" si="68"/>
        <v>0</v>
      </c>
      <c r="M108" s="26">
        <f t="shared" si="69"/>
        <v>1</v>
      </c>
      <c r="N108" s="26">
        <f t="shared" si="70"/>
        <v>8</v>
      </c>
      <c r="O108" s="26">
        <f t="shared" si="71"/>
        <v>12</v>
      </c>
      <c r="R108" s="55"/>
      <c r="S108" s="55"/>
      <c r="T108" s="62"/>
      <c r="U108" s="62"/>
      <c r="V108" s="62"/>
      <c r="W108" s="62"/>
      <c r="X108" s="62"/>
      <c r="Y108" s="62"/>
      <c r="Z108" s="62"/>
      <c r="AA108" s="63"/>
    </row>
    <row r="109" spans="1:40" ht="12.75">
      <c r="A109" s="51" t="s">
        <v>50</v>
      </c>
      <c r="B109" s="51" t="s">
        <v>47</v>
      </c>
      <c r="C109" s="23">
        <v>13</v>
      </c>
      <c r="D109" s="23">
        <v>4</v>
      </c>
      <c r="F109" s="25">
        <f t="shared" si="63"/>
        <v>1</v>
      </c>
      <c r="G109" s="25">
        <f t="shared" si="64"/>
        <v>0</v>
      </c>
      <c r="H109" s="25">
        <f t="shared" si="65"/>
        <v>0</v>
      </c>
      <c r="I109" s="25">
        <f t="shared" si="66"/>
        <v>13</v>
      </c>
      <c r="J109" s="25">
        <f t="shared" si="66"/>
        <v>4</v>
      </c>
      <c r="K109" s="26">
        <f t="shared" si="67"/>
        <v>0</v>
      </c>
      <c r="L109" s="26">
        <f t="shared" si="68"/>
        <v>0</v>
      </c>
      <c r="M109" s="26">
        <f t="shared" si="69"/>
        <v>1</v>
      </c>
      <c r="N109" s="26">
        <f t="shared" si="70"/>
        <v>4</v>
      </c>
      <c r="O109" s="26">
        <f t="shared" si="71"/>
        <v>13</v>
      </c>
      <c r="R109" s="55"/>
      <c r="S109" s="55"/>
      <c r="T109" s="62"/>
      <c r="U109" s="62"/>
      <c r="V109" s="62"/>
      <c r="W109" s="62"/>
      <c r="X109" s="62"/>
      <c r="Y109" s="62"/>
      <c r="Z109" s="62"/>
      <c r="AA109" s="63"/>
    </row>
    <row r="110" spans="1:40" ht="12.75">
      <c r="A110" s="51" t="s">
        <v>51</v>
      </c>
      <c r="B110" s="51" t="s">
        <v>48</v>
      </c>
      <c r="C110" s="23">
        <v>12</v>
      </c>
      <c r="D110" s="23">
        <v>3</v>
      </c>
      <c r="F110" s="25">
        <f t="shared" si="63"/>
        <v>1</v>
      </c>
      <c r="G110" s="25">
        <f t="shared" si="64"/>
        <v>0</v>
      </c>
      <c r="H110" s="25">
        <f t="shared" si="65"/>
        <v>0</v>
      </c>
      <c r="I110" s="25">
        <f t="shared" si="66"/>
        <v>12</v>
      </c>
      <c r="J110" s="25">
        <f t="shared" si="66"/>
        <v>3</v>
      </c>
      <c r="K110" s="26">
        <f t="shared" si="67"/>
        <v>0</v>
      </c>
      <c r="L110" s="26">
        <f t="shared" si="68"/>
        <v>0</v>
      </c>
      <c r="M110" s="26">
        <f t="shared" si="69"/>
        <v>1</v>
      </c>
      <c r="N110" s="26">
        <f t="shared" si="70"/>
        <v>3</v>
      </c>
      <c r="O110" s="26">
        <f t="shared" si="71"/>
        <v>12</v>
      </c>
      <c r="R110" s="55"/>
      <c r="S110" s="55"/>
      <c r="T110" s="62"/>
      <c r="U110" s="62"/>
      <c r="V110" s="62"/>
      <c r="W110" s="62"/>
      <c r="X110" s="62"/>
      <c r="Y110" s="62"/>
      <c r="Z110" s="62"/>
      <c r="AA110" s="63"/>
    </row>
    <row r="111" spans="1:40" ht="12.75">
      <c r="A111" s="51" t="s">
        <v>50</v>
      </c>
      <c r="B111" s="51" t="s">
        <v>51</v>
      </c>
      <c r="C111" s="23">
        <v>3</v>
      </c>
      <c r="D111" s="23">
        <v>7</v>
      </c>
      <c r="F111" s="25">
        <f t="shared" si="63"/>
        <v>0</v>
      </c>
      <c r="G111" s="25">
        <f t="shared" si="64"/>
        <v>0</v>
      </c>
      <c r="H111" s="25">
        <f t="shared" si="65"/>
        <v>1</v>
      </c>
      <c r="I111" s="25">
        <f t="shared" si="66"/>
        <v>3</v>
      </c>
      <c r="J111" s="25">
        <f t="shared" si="66"/>
        <v>7</v>
      </c>
      <c r="K111" s="26">
        <f t="shared" si="67"/>
        <v>1</v>
      </c>
      <c r="L111" s="26">
        <f t="shared" si="68"/>
        <v>0</v>
      </c>
      <c r="M111" s="26">
        <f t="shared" si="69"/>
        <v>0</v>
      </c>
      <c r="N111" s="26">
        <f t="shared" si="70"/>
        <v>7</v>
      </c>
      <c r="O111" s="26">
        <f t="shared" si="71"/>
        <v>3</v>
      </c>
      <c r="R111" s="55"/>
      <c r="S111" s="55"/>
      <c r="T111" s="62"/>
      <c r="U111" s="62"/>
      <c r="V111" s="62"/>
      <c r="W111" s="62"/>
      <c r="X111" s="62"/>
      <c r="Y111" s="62"/>
      <c r="Z111" s="62"/>
      <c r="AA111" s="63"/>
    </row>
    <row r="112" spans="1:40" ht="12.75">
      <c r="A112" s="51" t="s">
        <v>49</v>
      </c>
      <c r="B112" s="51" t="s">
        <v>47</v>
      </c>
      <c r="C112" s="23">
        <v>14</v>
      </c>
      <c r="D112" s="23">
        <v>1</v>
      </c>
      <c r="F112" s="25">
        <f t="shared" si="63"/>
        <v>1</v>
      </c>
      <c r="G112" s="25">
        <f t="shared" si="64"/>
        <v>0</v>
      </c>
      <c r="H112" s="25">
        <f t="shared" si="65"/>
        <v>0</v>
      </c>
      <c r="I112" s="25">
        <f t="shared" si="66"/>
        <v>14</v>
      </c>
      <c r="J112" s="25">
        <f t="shared" si="66"/>
        <v>1</v>
      </c>
      <c r="K112" s="26">
        <f t="shared" si="67"/>
        <v>0</v>
      </c>
      <c r="L112" s="26">
        <f t="shared" si="68"/>
        <v>0</v>
      </c>
      <c r="M112" s="26">
        <f t="shared" si="69"/>
        <v>1</v>
      </c>
      <c r="N112" s="26">
        <f t="shared" si="70"/>
        <v>1</v>
      </c>
      <c r="O112" s="26">
        <f t="shared" si="71"/>
        <v>14</v>
      </c>
      <c r="R112" s="55"/>
      <c r="S112" s="55"/>
      <c r="T112" s="62"/>
      <c r="U112" s="62"/>
      <c r="V112" s="62"/>
      <c r="W112" s="62"/>
      <c r="X112" s="62"/>
      <c r="Y112" s="62"/>
      <c r="Z112" s="62"/>
      <c r="AA112" s="63"/>
    </row>
    <row r="113" spans="1:27" ht="12.75">
      <c r="A113" s="51" t="s">
        <v>48</v>
      </c>
      <c r="B113" s="60" t="s">
        <v>51</v>
      </c>
      <c r="C113" s="23">
        <v>4</v>
      </c>
      <c r="D113" s="23">
        <v>15</v>
      </c>
      <c r="F113" s="25">
        <f t="shared" si="63"/>
        <v>0</v>
      </c>
      <c r="G113" s="25">
        <f t="shared" si="64"/>
        <v>0</v>
      </c>
      <c r="H113" s="25">
        <f t="shared" si="65"/>
        <v>1</v>
      </c>
      <c r="I113" s="25">
        <f t="shared" si="66"/>
        <v>4</v>
      </c>
      <c r="J113" s="25">
        <f t="shared" si="66"/>
        <v>15</v>
      </c>
      <c r="K113" s="26">
        <f t="shared" si="67"/>
        <v>1</v>
      </c>
      <c r="L113" s="26">
        <f t="shared" si="68"/>
        <v>0</v>
      </c>
      <c r="M113" s="26">
        <f t="shared" si="69"/>
        <v>0</v>
      </c>
      <c r="N113" s="26">
        <f t="shared" si="70"/>
        <v>15</v>
      </c>
      <c r="O113" s="26">
        <f t="shared" si="71"/>
        <v>4</v>
      </c>
      <c r="R113" s="55"/>
      <c r="S113" s="55"/>
      <c r="T113" s="62"/>
      <c r="U113" s="62"/>
      <c r="V113" s="62"/>
      <c r="W113" s="62"/>
      <c r="X113" s="62"/>
      <c r="Y113" s="62"/>
      <c r="Z113" s="62"/>
      <c r="AA113" s="63"/>
    </row>
    <row r="114" spans="1:27" ht="12.75">
      <c r="A114" s="51" t="s">
        <v>47</v>
      </c>
      <c r="B114" s="51" t="s">
        <v>50</v>
      </c>
      <c r="C114" s="23">
        <v>3</v>
      </c>
      <c r="D114" s="23">
        <v>15</v>
      </c>
      <c r="F114" s="25">
        <f t="shared" si="63"/>
        <v>0</v>
      </c>
      <c r="G114" s="25">
        <f t="shared" si="64"/>
        <v>0</v>
      </c>
      <c r="H114" s="25">
        <f t="shared" si="65"/>
        <v>1</v>
      </c>
      <c r="I114" s="25">
        <f t="shared" si="66"/>
        <v>3</v>
      </c>
      <c r="J114" s="25">
        <f t="shared" si="66"/>
        <v>15</v>
      </c>
      <c r="K114" s="26">
        <f t="shared" si="67"/>
        <v>1</v>
      </c>
      <c r="L114" s="26">
        <f t="shared" si="68"/>
        <v>0</v>
      </c>
      <c r="M114" s="26">
        <f t="shared" si="69"/>
        <v>0</v>
      </c>
      <c r="N114" s="26">
        <f t="shared" si="70"/>
        <v>15</v>
      </c>
      <c r="O114" s="26">
        <f t="shared" si="71"/>
        <v>3</v>
      </c>
      <c r="R114" s="55"/>
      <c r="S114" s="55"/>
      <c r="T114" s="62"/>
      <c r="U114" s="62"/>
      <c r="V114" s="62"/>
      <c r="W114" s="62"/>
      <c r="X114" s="62"/>
      <c r="Y114" s="62"/>
      <c r="Z114" s="62"/>
      <c r="AA114" s="63"/>
    </row>
    <row r="115" spans="1:27" ht="12.75">
      <c r="A115" s="51"/>
      <c r="B115" s="51"/>
      <c r="C115" s="23"/>
      <c r="D115" s="23"/>
      <c r="F115" s="25">
        <f t="shared" si="63"/>
        <v>0</v>
      </c>
      <c r="G115" s="25">
        <f t="shared" si="64"/>
        <v>0</v>
      </c>
      <c r="H115" s="25">
        <f t="shared" si="65"/>
        <v>0</v>
      </c>
      <c r="I115" s="25">
        <f t="shared" si="66"/>
        <v>0</v>
      </c>
      <c r="J115" s="25">
        <f t="shared" si="66"/>
        <v>0</v>
      </c>
      <c r="K115" s="26">
        <f t="shared" si="67"/>
        <v>0</v>
      </c>
      <c r="L115" s="26">
        <f t="shared" si="68"/>
        <v>0</v>
      </c>
      <c r="M115" s="26">
        <f t="shared" si="69"/>
        <v>0</v>
      </c>
      <c r="N115" s="26">
        <f t="shared" si="70"/>
        <v>0</v>
      </c>
      <c r="O115" s="26">
        <f t="shared" si="71"/>
        <v>0</v>
      </c>
      <c r="R115" s="55"/>
      <c r="S115" s="55"/>
      <c r="T115" s="62"/>
      <c r="U115" s="62"/>
      <c r="V115" s="62"/>
      <c r="W115" s="62"/>
      <c r="X115" s="62"/>
      <c r="Y115" s="62"/>
      <c r="Z115" s="62"/>
      <c r="AA115" s="63"/>
    </row>
    <row r="116" spans="1:27" ht="12.75">
      <c r="A116" s="60"/>
      <c r="B116" s="51"/>
      <c r="C116" s="23"/>
      <c r="D116" s="23"/>
      <c r="F116" s="25">
        <f t="shared" si="63"/>
        <v>0</v>
      </c>
      <c r="G116" s="25">
        <f t="shared" si="64"/>
        <v>0</v>
      </c>
      <c r="H116" s="25">
        <f t="shared" si="65"/>
        <v>0</v>
      </c>
      <c r="I116" s="25">
        <f t="shared" si="66"/>
        <v>0</v>
      </c>
      <c r="J116" s="25">
        <f t="shared" si="66"/>
        <v>0</v>
      </c>
      <c r="K116" s="26">
        <f t="shared" si="67"/>
        <v>0</v>
      </c>
      <c r="L116" s="26">
        <f t="shared" si="68"/>
        <v>0</v>
      </c>
      <c r="M116" s="26">
        <f t="shared" si="69"/>
        <v>0</v>
      </c>
      <c r="N116" s="26">
        <f t="shared" si="70"/>
        <v>0</v>
      </c>
      <c r="O116" s="26">
        <f t="shared" si="71"/>
        <v>0</v>
      </c>
      <c r="R116" s="55"/>
      <c r="S116" s="55"/>
      <c r="T116" s="62"/>
      <c r="U116" s="62"/>
      <c r="V116" s="62"/>
      <c r="W116" s="62"/>
      <c r="X116" s="62"/>
      <c r="Y116" s="62"/>
      <c r="Z116" s="62"/>
      <c r="AA116" s="63"/>
    </row>
    <row r="117" spans="1:27" ht="12.75">
      <c r="A117" s="51"/>
      <c r="B117" s="51"/>
      <c r="C117" s="23"/>
      <c r="D117" s="23"/>
      <c r="F117" s="25">
        <f t="shared" si="63"/>
        <v>0</v>
      </c>
      <c r="G117" s="25">
        <f t="shared" si="64"/>
        <v>0</v>
      </c>
      <c r="H117" s="25">
        <f t="shared" si="65"/>
        <v>0</v>
      </c>
      <c r="I117" s="25">
        <f t="shared" si="66"/>
        <v>0</v>
      </c>
      <c r="J117" s="25">
        <f t="shared" si="66"/>
        <v>0</v>
      </c>
      <c r="K117" s="26">
        <f t="shared" si="67"/>
        <v>0</v>
      </c>
      <c r="L117" s="26">
        <f t="shared" si="68"/>
        <v>0</v>
      </c>
      <c r="M117" s="26">
        <f t="shared" si="69"/>
        <v>0</v>
      </c>
      <c r="N117" s="26">
        <f t="shared" si="70"/>
        <v>0</v>
      </c>
      <c r="O117" s="26">
        <f t="shared" si="71"/>
        <v>0</v>
      </c>
      <c r="R117" s="55"/>
      <c r="S117" s="55"/>
      <c r="T117" s="62"/>
      <c r="U117" s="62"/>
      <c r="V117" s="62"/>
      <c r="W117" s="62"/>
      <c r="X117" s="62"/>
      <c r="Y117" s="62"/>
      <c r="Z117" s="62"/>
      <c r="AA117" s="63"/>
    </row>
    <row r="118" spans="1:27" ht="12.75">
      <c r="A118" s="60"/>
      <c r="B118" s="51"/>
      <c r="C118" s="23"/>
      <c r="D118" s="23"/>
      <c r="F118" s="25">
        <f t="shared" si="63"/>
        <v>0</v>
      </c>
      <c r="G118" s="25">
        <f t="shared" si="64"/>
        <v>0</v>
      </c>
      <c r="H118" s="25">
        <f t="shared" si="65"/>
        <v>0</v>
      </c>
      <c r="I118" s="25">
        <f t="shared" si="66"/>
        <v>0</v>
      </c>
      <c r="J118" s="25">
        <f t="shared" si="66"/>
        <v>0</v>
      </c>
      <c r="K118" s="26">
        <f t="shared" si="67"/>
        <v>0</v>
      </c>
      <c r="L118" s="26">
        <f t="shared" si="68"/>
        <v>0</v>
      </c>
      <c r="M118" s="26">
        <f t="shared" si="69"/>
        <v>0</v>
      </c>
      <c r="N118" s="26">
        <f t="shared" si="70"/>
        <v>0</v>
      </c>
      <c r="O118" s="26">
        <f t="shared" si="71"/>
        <v>0</v>
      </c>
      <c r="R118" s="55"/>
      <c r="S118" s="55"/>
      <c r="T118" s="62"/>
      <c r="U118" s="62"/>
      <c r="V118" s="62"/>
      <c r="W118" s="62"/>
      <c r="X118" s="62"/>
      <c r="Y118" s="62"/>
      <c r="Z118" s="62"/>
      <c r="AA118" s="63"/>
    </row>
    <row r="119" spans="1:27" ht="12.75">
      <c r="A119" s="51"/>
      <c r="B119" s="60"/>
      <c r="C119" s="23"/>
      <c r="D119" s="23"/>
      <c r="F119" s="25">
        <f t="shared" si="63"/>
        <v>0</v>
      </c>
      <c r="G119" s="25">
        <f t="shared" si="64"/>
        <v>0</v>
      </c>
      <c r="H119" s="25">
        <f t="shared" si="65"/>
        <v>0</v>
      </c>
      <c r="I119" s="25">
        <f t="shared" si="66"/>
        <v>0</v>
      </c>
      <c r="J119" s="25">
        <f t="shared" si="66"/>
        <v>0</v>
      </c>
      <c r="K119" s="26">
        <f t="shared" si="67"/>
        <v>0</v>
      </c>
      <c r="L119" s="26">
        <f t="shared" si="68"/>
        <v>0</v>
      </c>
      <c r="M119" s="26">
        <f t="shared" si="69"/>
        <v>0</v>
      </c>
      <c r="N119" s="26">
        <f t="shared" si="70"/>
        <v>0</v>
      </c>
      <c r="O119" s="26">
        <f t="shared" si="71"/>
        <v>0</v>
      </c>
      <c r="R119" s="55"/>
      <c r="S119" s="55"/>
      <c r="T119" s="62"/>
      <c r="U119" s="62"/>
      <c r="V119" s="62"/>
      <c r="W119" s="62"/>
      <c r="X119" s="62"/>
      <c r="Y119" s="62"/>
      <c r="Z119" s="62"/>
      <c r="AA119" s="63"/>
    </row>
    <row r="120" spans="1:27" ht="12.75">
      <c r="A120" s="51"/>
      <c r="B120" s="51"/>
      <c r="C120" s="23"/>
      <c r="D120" s="23"/>
      <c r="F120" s="25">
        <f t="shared" si="63"/>
        <v>0</v>
      </c>
      <c r="G120" s="25">
        <f t="shared" si="64"/>
        <v>0</v>
      </c>
      <c r="H120" s="25">
        <f t="shared" si="65"/>
        <v>0</v>
      </c>
      <c r="I120" s="25">
        <f t="shared" si="66"/>
        <v>0</v>
      </c>
      <c r="J120" s="25">
        <f t="shared" si="66"/>
        <v>0</v>
      </c>
      <c r="K120" s="26">
        <f t="shared" si="67"/>
        <v>0</v>
      </c>
      <c r="L120" s="26">
        <f t="shared" si="68"/>
        <v>0</v>
      </c>
      <c r="M120" s="26">
        <f t="shared" si="69"/>
        <v>0</v>
      </c>
      <c r="N120" s="26">
        <f t="shared" si="70"/>
        <v>0</v>
      </c>
      <c r="O120" s="26">
        <f t="shared" si="71"/>
        <v>0</v>
      </c>
      <c r="R120" s="55"/>
      <c r="S120" s="55"/>
      <c r="T120" s="62"/>
      <c r="U120" s="62"/>
      <c r="V120" s="62"/>
      <c r="W120" s="62"/>
      <c r="X120" s="62"/>
      <c r="Y120" s="62"/>
      <c r="Z120" s="62"/>
      <c r="AA120" s="63"/>
    </row>
  </sheetData>
  <conditionalFormatting sqref="E2:I13 E15:I26 E55:E65 E41:E53 E28:I39 K2:P13 K15:P26 K28:P39 O41:P91 O92:O99 O100:P112 F41:I120 O113:O120 K41:N120">
    <cfRule type="expression" dxfId="0" priority="1" stopIfTrue="1">
      <formula>#REF!="X"</formula>
    </cfRule>
  </conditionalFormatting>
  <printOptions horizontalCentered="1"/>
  <pageMargins left="0.19685039370078741" right="0.23622047244094491" top="0.9055118110236221" bottom="0.35433070866141736" header="0.39370078740157483" footer="0.19685039370078741"/>
  <pageSetup paperSize="9" scale="91" fitToHeight="40" orientation="portrait" horizontalDpi="4294967295" verticalDpi="300" r:id="rId1"/>
  <headerFooter alignWithMargins="0">
    <oddHeader>&amp;L&amp;18M.V.K.E.M.&amp;C&amp;"Wide Latin,Standaard"&amp;18&amp;A&amp;R&amp;18M.V.K.E.M&amp;10.</oddHeader>
  </headerFooter>
  <rowBreaks count="1" manualBreakCount="1">
    <brk id="65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Bekers Lauwers</vt:lpstr>
      <vt:lpstr>'Bekers Lauwers'!Afdrukbereik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Werre</cp:lastModifiedBy>
  <dcterms:created xsi:type="dcterms:W3CDTF">2010-02-01T18:08:35Z</dcterms:created>
  <dcterms:modified xsi:type="dcterms:W3CDTF">2010-02-07T16:26:46Z</dcterms:modified>
</cp:coreProperties>
</file>