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heeerder\Desktop\"/>
    </mc:Choice>
  </mc:AlternateContent>
  <bookViews>
    <workbookView xWindow="0" yWindow="0" windowWidth="15360" windowHeight="7755" firstSheet="3" activeTab="9"/>
  </bookViews>
  <sheets>
    <sheet name="7mei U7" sheetId="21" r:id="rId1"/>
    <sheet name="7mei U8" sheetId="19" r:id="rId2"/>
    <sheet name="7mei U9" sheetId="22" r:id="rId3"/>
    <sheet name="1mei U10" sheetId="14" r:id="rId4"/>
    <sheet name="5mei U11" sheetId="23" r:id="rId5"/>
    <sheet name="5mei U12" sheetId="26" r:id="rId6"/>
    <sheet name="6mei U13" sheetId="24" r:id="rId7"/>
    <sheet name="30april U15" sheetId="29" r:id="rId8"/>
    <sheet name="30april U17" sheetId="28" r:id="rId9"/>
    <sheet name="5mei U6" sheetId="31" r:id="rId10"/>
    <sheet name="Blad1" sheetId="32" r:id="rId11"/>
  </sheets>
  <calcPr calcId="152511"/>
</workbook>
</file>

<file path=xl/calcChain.xml><?xml version="1.0" encoding="utf-8"?>
<calcChain xmlns="http://schemas.openxmlformats.org/spreadsheetml/2006/main">
  <c r="B54" i="28" l="1"/>
  <c r="B50" i="28"/>
  <c r="B46" i="28"/>
  <c r="B42" i="28"/>
  <c r="G24" i="28"/>
  <c r="C24" i="28"/>
  <c r="G23" i="28"/>
  <c r="C23" i="28"/>
  <c r="G22" i="28"/>
  <c r="C22" i="28"/>
  <c r="G21" i="28"/>
  <c r="C21" i="28"/>
  <c r="AH19" i="28"/>
  <c r="U19" i="28"/>
  <c r="P19" i="28"/>
  <c r="G19" i="28"/>
  <c r="C19" i="28"/>
  <c r="AH18" i="28"/>
  <c r="U18" i="28"/>
  <c r="P18" i="28"/>
  <c r="G18" i="28"/>
  <c r="C18" i="28"/>
  <c r="AH17" i="28"/>
  <c r="U17" i="28"/>
  <c r="P17" i="28"/>
  <c r="G17" i="28"/>
  <c r="C17" i="28"/>
  <c r="AH16" i="28"/>
  <c r="U16" i="28"/>
  <c r="P16" i="28"/>
  <c r="G16" i="28"/>
  <c r="C16" i="28"/>
  <c r="AH14" i="28"/>
  <c r="U14" i="28"/>
  <c r="P14" i="28"/>
  <c r="G14" i="28"/>
  <c r="C14" i="28"/>
  <c r="AH13" i="28"/>
  <c r="U13" i="28"/>
  <c r="P13" i="28"/>
  <c r="G13" i="28"/>
  <c r="C13" i="28"/>
  <c r="AH12" i="28"/>
  <c r="U12" i="28"/>
  <c r="P12" i="28"/>
  <c r="G12" i="28"/>
  <c r="C12" i="28"/>
  <c r="AH11" i="28"/>
  <c r="U11" i="28"/>
  <c r="P11" i="28"/>
  <c r="G11" i="28"/>
  <c r="C11" i="28"/>
  <c r="O24" i="29"/>
  <c r="M24" i="29"/>
  <c r="G24" i="29"/>
  <c r="C24" i="29"/>
  <c r="O23" i="29"/>
  <c r="M23" i="29"/>
  <c r="G23" i="29"/>
  <c r="C23" i="29"/>
  <c r="O22" i="29"/>
  <c r="M22" i="29"/>
  <c r="G22" i="29"/>
  <c r="C22" i="29"/>
  <c r="O21" i="29"/>
  <c r="M21" i="29"/>
  <c r="G21" i="29"/>
  <c r="C21" i="29"/>
  <c r="AH19" i="29"/>
  <c r="U19" i="29"/>
  <c r="P19" i="29"/>
  <c r="O19" i="29"/>
  <c r="M19" i="29"/>
  <c r="G19" i="29"/>
  <c r="C19" i="29"/>
  <c r="AH18" i="29"/>
  <c r="U18" i="29"/>
  <c r="P18" i="29"/>
  <c r="O18" i="29"/>
  <c r="M18" i="29"/>
  <c r="G18" i="29"/>
  <c r="C18" i="29"/>
  <c r="AH17" i="29"/>
  <c r="U17" i="29"/>
  <c r="P17" i="29"/>
  <c r="O17" i="29"/>
  <c r="M17" i="29"/>
  <c r="G17" i="29"/>
  <c r="C17" i="29"/>
  <c r="AH16" i="29"/>
  <c r="U16" i="29"/>
  <c r="P16" i="29"/>
  <c r="O16" i="29"/>
  <c r="M16" i="29"/>
  <c r="G16" i="29"/>
  <c r="C16" i="29"/>
  <c r="AH14" i="29"/>
  <c r="U14" i="29"/>
  <c r="P14" i="29"/>
  <c r="O14" i="29"/>
  <c r="M14" i="29"/>
  <c r="G14" i="29"/>
  <c r="C14" i="29"/>
  <c r="AH13" i="29"/>
  <c r="U13" i="29"/>
  <c r="P13" i="29"/>
  <c r="O13" i="29"/>
  <c r="M13" i="29"/>
  <c r="G13" i="29"/>
  <c r="C13" i="29"/>
  <c r="AH12" i="29"/>
  <c r="U12" i="29"/>
  <c r="P12" i="29"/>
  <c r="O12" i="29"/>
  <c r="M12" i="29"/>
  <c r="G12" i="29"/>
  <c r="C12" i="29"/>
  <c r="AH11" i="29"/>
  <c r="U11" i="29"/>
  <c r="P11" i="29"/>
  <c r="O11" i="29"/>
  <c r="M11" i="29"/>
  <c r="G11" i="29"/>
  <c r="C11" i="29"/>
  <c r="AA19" i="28" l="1"/>
  <c r="AD19" i="28"/>
  <c r="AD11" i="28"/>
  <c r="Z11" i="28"/>
  <c r="W11" i="28"/>
  <c r="Z12" i="28"/>
  <c r="W12" i="29"/>
  <c r="AA11" i="29"/>
  <c r="AA12" i="29"/>
  <c r="Z13" i="29"/>
  <c r="AD13" i="29"/>
  <c r="X11" i="29"/>
  <c r="AD19" i="29"/>
  <c r="W16" i="29"/>
  <c r="AD12" i="29"/>
  <c r="AD12" i="28"/>
  <c r="Y13" i="28"/>
  <c r="X14" i="28"/>
  <c r="W16" i="28"/>
  <c r="Z17" i="28"/>
  <c r="X19" i="28"/>
  <c r="X11" i="28"/>
  <c r="W12" i="28"/>
  <c r="AA12" i="28"/>
  <c r="Z13" i="28"/>
  <c r="AD13" i="28"/>
  <c r="Y14" i="28"/>
  <c r="AC14" i="28"/>
  <c r="X16" i="28"/>
  <c r="W17" i="28"/>
  <c r="AA17" i="28"/>
  <c r="Z18" i="28"/>
  <c r="AD18" i="28"/>
  <c r="Y19" i="28"/>
  <c r="AC19" i="28"/>
  <c r="AA11" i="28"/>
  <c r="AC13" i="28"/>
  <c r="AA16" i="28"/>
  <c r="AD17" i="28"/>
  <c r="Y18" i="28"/>
  <c r="AC18" i="28"/>
  <c r="Y12" i="28"/>
  <c r="AC12" i="28"/>
  <c r="X13" i="28"/>
  <c r="W14" i="28"/>
  <c r="AA14" i="28"/>
  <c r="Z16" i="28"/>
  <c r="AD16" i="28"/>
  <c r="Y17" i="28"/>
  <c r="AC17" i="28"/>
  <c r="X18" i="28"/>
  <c r="W19" i="28"/>
  <c r="Y11" i="28"/>
  <c r="AC11" i="28"/>
  <c r="X12" i="28"/>
  <c r="W13" i="28"/>
  <c r="AA13" i="28"/>
  <c r="Z14" i="28"/>
  <c r="AD14" i="28"/>
  <c r="Y16" i="28"/>
  <c r="AC16" i="28"/>
  <c r="X17" i="28"/>
  <c r="W18" i="28"/>
  <c r="AA18" i="28"/>
  <c r="Z19" i="28"/>
  <c r="AC14" i="29"/>
  <c r="W17" i="29"/>
  <c r="AD18" i="29"/>
  <c r="AC19" i="29"/>
  <c r="Z12" i="29"/>
  <c r="AC13" i="29"/>
  <c r="AA16" i="29"/>
  <c r="Z17" i="29"/>
  <c r="AD17" i="29"/>
  <c r="Y18" i="29"/>
  <c r="AC18" i="29"/>
  <c r="X19" i="29"/>
  <c r="Z11" i="29"/>
  <c r="AD11" i="29"/>
  <c r="Y12" i="29"/>
  <c r="AC12" i="29"/>
  <c r="X13" i="29"/>
  <c r="W14" i="29"/>
  <c r="AA14" i="29"/>
  <c r="Z16" i="29"/>
  <c r="AD16" i="29"/>
  <c r="Y17" i="29"/>
  <c r="AC17" i="29"/>
  <c r="X18" i="29"/>
  <c r="W19" i="29"/>
  <c r="AA19" i="29"/>
  <c r="Y14" i="29"/>
  <c r="X16" i="29"/>
  <c r="AA17" i="29"/>
  <c r="Z18" i="29"/>
  <c r="Y19" i="29"/>
  <c r="W11" i="29"/>
  <c r="Y13" i="29"/>
  <c r="X14" i="29"/>
  <c r="Y11" i="29"/>
  <c r="AC11" i="29"/>
  <c r="X12" i="29"/>
  <c r="W13" i="29"/>
  <c r="AA13" i="29"/>
  <c r="Z14" i="29"/>
  <c r="AD14" i="29"/>
  <c r="Y16" i="29"/>
  <c r="AC16" i="29"/>
  <c r="X17" i="29"/>
  <c r="W18" i="29"/>
  <c r="AA18" i="29"/>
  <c r="Z19" i="29"/>
  <c r="G43" i="31"/>
  <c r="C42" i="31"/>
  <c r="G42" i="31"/>
  <c r="C41" i="31"/>
  <c r="G40" i="31"/>
  <c r="C39" i="31"/>
  <c r="G39" i="31"/>
  <c r="C38" i="31"/>
  <c r="G37" i="31"/>
  <c r="C36" i="31"/>
  <c r="G36" i="31"/>
  <c r="C35" i="31"/>
  <c r="G34" i="31"/>
  <c r="C33" i="31"/>
  <c r="G33" i="31"/>
  <c r="C32" i="31"/>
  <c r="G31" i="31"/>
  <c r="C30" i="31"/>
  <c r="G30" i="31"/>
  <c r="C29" i="31"/>
  <c r="G28" i="31"/>
  <c r="G27" i="31"/>
  <c r="C27" i="31"/>
  <c r="C26" i="31"/>
  <c r="G25" i="31"/>
  <c r="C24" i="31"/>
  <c r="G24" i="31"/>
  <c r="C23" i="31"/>
  <c r="G22" i="31"/>
  <c r="C21" i="31"/>
  <c r="G21" i="31"/>
  <c r="C20" i="31"/>
  <c r="G19" i="31"/>
  <c r="C18" i="31"/>
  <c r="G18" i="31"/>
  <c r="Q28" i="31"/>
  <c r="Q27" i="31"/>
  <c r="Q25" i="31"/>
  <c r="Q24" i="31"/>
  <c r="Q22" i="31"/>
  <c r="Q21" i="31"/>
  <c r="Q19" i="31"/>
  <c r="Q18" i="31"/>
  <c r="C17" i="31"/>
  <c r="AG34" i="26"/>
  <c r="T34" i="26"/>
  <c r="AG33" i="26"/>
  <c r="T33" i="26"/>
  <c r="AG32" i="26"/>
  <c r="T32" i="26"/>
  <c r="G31" i="26"/>
  <c r="C31" i="26"/>
  <c r="AG30" i="26"/>
  <c r="T30" i="26"/>
  <c r="G30" i="26"/>
  <c r="C30" i="26"/>
  <c r="AG29" i="26"/>
  <c r="T29" i="26"/>
  <c r="C29" i="26"/>
  <c r="AG28" i="26"/>
  <c r="T28" i="26"/>
  <c r="G28" i="26"/>
  <c r="C28" i="26"/>
  <c r="Q26" i="26"/>
  <c r="G26" i="26"/>
  <c r="C26" i="26"/>
  <c r="AG25" i="26"/>
  <c r="T25" i="26"/>
  <c r="Q25" i="26"/>
  <c r="G25" i="26"/>
  <c r="C25" i="26"/>
  <c r="AG24" i="26"/>
  <c r="T24" i="26"/>
  <c r="Q24" i="26"/>
  <c r="G24" i="26"/>
  <c r="C24" i="26"/>
  <c r="AG23" i="26"/>
  <c r="T23" i="26"/>
  <c r="Q23" i="26"/>
  <c r="G23" i="26"/>
  <c r="C23" i="26"/>
  <c r="Q21" i="26"/>
  <c r="G21" i="26"/>
  <c r="C21" i="26"/>
  <c r="AG20" i="26"/>
  <c r="T20" i="26"/>
  <c r="Q20" i="26"/>
  <c r="G20" i="26"/>
  <c r="C20" i="26"/>
  <c r="AG19" i="26"/>
  <c r="T19" i="26"/>
  <c r="Q19" i="26"/>
  <c r="G19" i="26"/>
  <c r="AG18" i="26"/>
  <c r="T18" i="26"/>
  <c r="Q18" i="26"/>
  <c r="G18" i="26"/>
  <c r="C18" i="26"/>
  <c r="G84" i="21"/>
  <c r="G79" i="21"/>
  <c r="G100" i="21" s="1"/>
  <c r="AG34" i="24"/>
  <c r="T34" i="24"/>
  <c r="AG33" i="24"/>
  <c r="T33" i="24"/>
  <c r="AG32" i="24"/>
  <c r="T32" i="24"/>
  <c r="G31" i="24"/>
  <c r="C31" i="24"/>
  <c r="AG30" i="24"/>
  <c r="T30" i="24"/>
  <c r="G30" i="24"/>
  <c r="C30" i="24"/>
  <c r="AG29" i="24"/>
  <c r="T29" i="24"/>
  <c r="G29" i="24"/>
  <c r="C29" i="24"/>
  <c r="AG28" i="24"/>
  <c r="T28" i="24"/>
  <c r="G28" i="24"/>
  <c r="C28" i="24"/>
  <c r="Q26" i="24"/>
  <c r="G26" i="24"/>
  <c r="C26" i="24"/>
  <c r="AG25" i="24"/>
  <c r="T25" i="24"/>
  <c r="Q25" i="24"/>
  <c r="G25" i="24"/>
  <c r="C25" i="24"/>
  <c r="AG24" i="24"/>
  <c r="T24" i="24"/>
  <c r="Q24" i="24"/>
  <c r="G24" i="24"/>
  <c r="C24" i="24"/>
  <c r="AG23" i="24"/>
  <c r="T23" i="24"/>
  <c r="Q23" i="24"/>
  <c r="C23" i="24"/>
  <c r="Q21" i="24"/>
  <c r="G21" i="24"/>
  <c r="C21" i="24"/>
  <c r="AG20" i="24"/>
  <c r="T20" i="24"/>
  <c r="Q20" i="24"/>
  <c r="G20" i="24"/>
  <c r="C20" i="24"/>
  <c r="AG19" i="24"/>
  <c r="T19" i="24"/>
  <c r="Q19" i="24"/>
  <c r="G19" i="24"/>
  <c r="C19" i="24"/>
  <c r="AG18" i="24"/>
  <c r="T18" i="24"/>
  <c r="Q18" i="24"/>
  <c r="G18" i="24"/>
  <c r="C18" i="24"/>
  <c r="AG34" i="23"/>
  <c r="T34" i="23"/>
  <c r="AG33" i="23"/>
  <c r="T33" i="23"/>
  <c r="AG32" i="23"/>
  <c r="T32" i="23"/>
  <c r="G31" i="23"/>
  <c r="C31" i="23"/>
  <c r="AG30" i="23"/>
  <c r="T30" i="23"/>
  <c r="G30" i="23"/>
  <c r="C30" i="23"/>
  <c r="AG29" i="23"/>
  <c r="T29" i="23"/>
  <c r="G29" i="23"/>
  <c r="C29" i="23"/>
  <c r="AG28" i="23"/>
  <c r="T28" i="23"/>
  <c r="G28" i="23"/>
  <c r="C28" i="23"/>
  <c r="Q26" i="23"/>
  <c r="G26" i="23"/>
  <c r="C26" i="23"/>
  <c r="AG25" i="23"/>
  <c r="T25" i="23"/>
  <c r="Q25" i="23"/>
  <c r="G25" i="23"/>
  <c r="C25" i="23"/>
  <c r="AG24" i="23"/>
  <c r="T24" i="23"/>
  <c r="Q24" i="23"/>
  <c r="G24" i="23"/>
  <c r="C24" i="23"/>
  <c r="AG23" i="23"/>
  <c r="T23" i="23"/>
  <c r="Q23" i="23"/>
  <c r="G23" i="23"/>
  <c r="C23" i="23"/>
  <c r="Q21" i="23"/>
  <c r="G21" i="23"/>
  <c r="C21" i="23"/>
  <c r="AG20" i="23"/>
  <c r="T20" i="23"/>
  <c r="Q20" i="23"/>
  <c r="G20" i="23"/>
  <c r="C20" i="23"/>
  <c r="AG19" i="23"/>
  <c r="T19" i="23"/>
  <c r="Q19" i="23"/>
  <c r="G19" i="23"/>
  <c r="C19" i="23"/>
  <c r="AG18" i="23"/>
  <c r="T18" i="23"/>
  <c r="Q18" i="23"/>
  <c r="G18" i="23"/>
  <c r="C18" i="23"/>
  <c r="G46" i="22"/>
  <c r="C46" i="22"/>
  <c r="G45" i="22"/>
  <c r="C45" i="22"/>
  <c r="G44" i="22"/>
  <c r="C44" i="22"/>
  <c r="G43" i="22"/>
  <c r="C43" i="22"/>
  <c r="G41" i="22"/>
  <c r="C41" i="22"/>
  <c r="G40" i="22"/>
  <c r="C40" i="22"/>
  <c r="G39" i="22"/>
  <c r="C39" i="22"/>
  <c r="G38" i="22"/>
  <c r="C38" i="22"/>
  <c r="AE36" i="22"/>
  <c r="G36" i="22"/>
  <c r="C36" i="22"/>
  <c r="AE35" i="22"/>
  <c r="S35" i="22"/>
  <c r="G35" i="22"/>
  <c r="C35" i="22"/>
  <c r="AE34" i="22"/>
  <c r="S34" i="22"/>
  <c r="G34" i="22"/>
  <c r="C34" i="22"/>
  <c r="AE33" i="22"/>
  <c r="S33" i="22"/>
  <c r="G33" i="22"/>
  <c r="C33" i="22"/>
  <c r="AE31" i="22"/>
  <c r="G31" i="22"/>
  <c r="C31" i="22"/>
  <c r="AE30" i="22"/>
  <c r="S30" i="22"/>
  <c r="G30" i="22"/>
  <c r="C30" i="22"/>
  <c r="AE29" i="22"/>
  <c r="S29" i="22"/>
  <c r="G29" i="22"/>
  <c r="C29" i="22"/>
  <c r="AE28" i="22"/>
  <c r="S28" i="22"/>
  <c r="G28" i="22"/>
  <c r="C28" i="22"/>
  <c r="AE26" i="22"/>
  <c r="Q26" i="22"/>
  <c r="G26" i="22"/>
  <c r="C26" i="22"/>
  <c r="AE25" i="22"/>
  <c r="S25" i="22"/>
  <c r="Q25" i="22"/>
  <c r="G25" i="22"/>
  <c r="C25" i="22"/>
  <c r="AE24" i="22"/>
  <c r="S24" i="22"/>
  <c r="Q24" i="22"/>
  <c r="G24" i="22"/>
  <c r="C24" i="22"/>
  <c r="AE23" i="22"/>
  <c r="S23" i="22"/>
  <c r="Q23" i="22"/>
  <c r="G23" i="22"/>
  <c r="C23" i="22"/>
  <c r="AE21" i="22"/>
  <c r="Q21" i="22"/>
  <c r="G21" i="22"/>
  <c r="C21" i="22"/>
  <c r="AE20" i="22"/>
  <c r="S20" i="22"/>
  <c r="Q20" i="22"/>
  <c r="G20" i="22"/>
  <c r="C20" i="22"/>
  <c r="AE19" i="22"/>
  <c r="S19" i="22"/>
  <c r="Q19" i="22"/>
  <c r="G19" i="22"/>
  <c r="C19" i="22"/>
  <c r="AE18" i="22"/>
  <c r="S18" i="22"/>
  <c r="Q18" i="22"/>
  <c r="G18" i="22"/>
  <c r="C18" i="22"/>
  <c r="B98" i="21"/>
  <c r="G83" i="21"/>
  <c r="B102" i="21" s="1"/>
  <c r="G78" i="21"/>
  <c r="G104" i="21" s="1"/>
  <c r="G46" i="21"/>
  <c r="C46" i="21"/>
  <c r="G45" i="21"/>
  <c r="C45" i="21"/>
  <c r="G44" i="21"/>
  <c r="C44" i="21"/>
  <c r="G43" i="21"/>
  <c r="C43" i="21"/>
  <c r="G41" i="21"/>
  <c r="C41" i="21"/>
  <c r="G40" i="21"/>
  <c r="C40" i="21"/>
  <c r="G39" i="21"/>
  <c r="C39" i="21"/>
  <c r="G38" i="21"/>
  <c r="C38" i="21"/>
  <c r="AE36" i="21"/>
  <c r="G36" i="21"/>
  <c r="C36" i="21"/>
  <c r="AE35" i="21"/>
  <c r="S35" i="21"/>
  <c r="G35" i="21"/>
  <c r="C35" i="21"/>
  <c r="AE34" i="21"/>
  <c r="S34" i="21"/>
  <c r="G34" i="21"/>
  <c r="C34" i="21"/>
  <c r="AE33" i="21"/>
  <c r="S33" i="21"/>
  <c r="G33" i="21"/>
  <c r="C33" i="21"/>
  <c r="AE31" i="21"/>
  <c r="G31" i="21"/>
  <c r="C31" i="21"/>
  <c r="AE30" i="21"/>
  <c r="S30" i="21"/>
  <c r="G30" i="21"/>
  <c r="C30" i="21"/>
  <c r="AE29" i="21"/>
  <c r="S29" i="21"/>
  <c r="G29" i="21"/>
  <c r="C29" i="21"/>
  <c r="AE28" i="21"/>
  <c r="S28" i="21"/>
  <c r="G28" i="21"/>
  <c r="C28" i="21"/>
  <c r="AE26" i="21"/>
  <c r="Q26" i="21"/>
  <c r="G26" i="21"/>
  <c r="C26" i="21"/>
  <c r="AE25" i="21"/>
  <c r="S25" i="21"/>
  <c r="Q25" i="21"/>
  <c r="G25" i="21"/>
  <c r="C25" i="21"/>
  <c r="AE24" i="21"/>
  <c r="S24" i="21"/>
  <c r="Q24" i="21"/>
  <c r="G24" i="21"/>
  <c r="C24" i="21"/>
  <c r="AE23" i="21"/>
  <c r="S23" i="21"/>
  <c r="Q23" i="21"/>
  <c r="G23" i="21"/>
  <c r="C23" i="21"/>
  <c r="AE21" i="21"/>
  <c r="Q21" i="21"/>
  <c r="G21" i="21"/>
  <c r="C21" i="21"/>
  <c r="AE20" i="21"/>
  <c r="S20" i="21"/>
  <c r="Q20" i="21"/>
  <c r="G20" i="21"/>
  <c r="C20" i="21"/>
  <c r="AE19" i="21"/>
  <c r="S19" i="21"/>
  <c r="Q19" i="21"/>
  <c r="G19" i="21"/>
  <c r="C19" i="21"/>
  <c r="AE18" i="21"/>
  <c r="S18" i="21"/>
  <c r="Q18" i="21"/>
  <c r="G18" i="21"/>
  <c r="C18" i="21"/>
  <c r="O46" i="19"/>
  <c r="M46" i="19"/>
  <c r="G46" i="19"/>
  <c r="C46" i="19"/>
  <c r="O45" i="19"/>
  <c r="M45" i="19"/>
  <c r="G45" i="19"/>
  <c r="C45" i="19"/>
  <c r="O44" i="19"/>
  <c r="M44" i="19"/>
  <c r="G44" i="19"/>
  <c r="C44" i="19"/>
  <c r="O43" i="19"/>
  <c r="M43" i="19"/>
  <c r="G43" i="19"/>
  <c r="C43" i="19"/>
  <c r="O41" i="19"/>
  <c r="M41" i="19"/>
  <c r="G41" i="19"/>
  <c r="C41" i="19"/>
  <c r="O40" i="19"/>
  <c r="M40" i="19"/>
  <c r="G40" i="19"/>
  <c r="C40" i="19"/>
  <c r="O39" i="19"/>
  <c r="M39" i="19"/>
  <c r="G39" i="19"/>
  <c r="C39" i="19"/>
  <c r="O38" i="19"/>
  <c r="M38" i="19"/>
  <c r="G38" i="19"/>
  <c r="C38" i="19"/>
  <c r="AE36" i="19"/>
  <c r="O36" i="19"/>
  <c r="M36" i="19"/>
  <c r="G36" i="19"/>
  <c r="C36" i="19"/>
  <c r="AE35" i="19"/>
  <c r="S35" i="19"/>
  <c r="O35" i="19"/>
  <c r="M35" i="19"/>
  <c r="G35" i="19"/>
  <c r="C35" i="19"/>
  <c r="AE34" i="19"/>
  <c r="S34" i="19"/>
  <c r="O34" i="19"/>
  <c r="M34" i="19"/>
  <c r="G34" i="19"/>
  <c r="C34" i="19"/>
  <c r="AE33" i="19"/>
  <c r="S33" i="19"/>
  <c r="O33" i="19"/>
  <c r="M33" i="19"/>
  <c r="G33" i="19"/>
  <c r="C33" i="19"/>
  <c r="AE31" i="19"/>
  <c r="O31" i="19"/>
  <c r="M31" i="19"/>
  <c r="G31" i="19"/>
  <c r="C31" i="19"/>
  <c r="AE30" i="19"/>
  <c r="S30" i="19"/>
  <c r="O30" i="19"/>
  <c r="M30" i="19"/>
  <c r="G30" i="19"/>
  <c r="C30" i="19"/>
  <c r="AE29" i="19"/>
  <c r="S29" i="19"/>
  <c r="O29" i="19"/>
  <c r="M29" i="19"/>
  <c r="G29" i="19"/>
  <c r="C29" i="19"/>
  <c r="AE28" i="19"/>
  <c r="S28" i="19"/>
  <c r="O28" i="19"/>
  <c r="M28" i="19"/>
  <c r="G28" i="19"/>
  <c r="C28" i="19"/>
  <c r="AE26" i="19"/>
  <c r="Q26" i="19"/>
  <c r="O26" i="19"/>
  <c r="M26" i="19"/>
  <c r="G26" i="19"/>
  <c r="C26" i="19"/>
  <c r="AE25" i="19"/>
  <c r="S25" i="19"/>
  <c r="Q25" i="19"/>
  <c r="O25" i="19"/>
  <c r="M25" i="19"/>
  <c r="G25" i="19"/>
  <c r="C25" i="19"/>
  <c r="AE24" i="19"/>
  <c r="S24" i="19"/>
  <c r="Q24" i="19"/>
  <c r="O24" i="19"/>
  <c r="M24" i="19"/>
  <c r="G24" i="19"/>
  <c r="C24" i="19"/>
  <c r="AE23" i="19"/>
  <c r="S23" i="19"/>
  <c r="Q23" i="19"/>
  <c r="O23" i="19"/>
  <c r="M23" i="19"/>
  <c r="G23" i="19"/>
  <c r="C23" i="19"/>
  <c r="AE21" i="19"/>
  <c r="Q21" i="19"/>
  <c r="O21" i="19"/>
  <c r="M21" i="19"/>
  <c r="G21" i="19"/>
  <c r="C21" i="19"/>
  <c r="AE20" i="19"/>
  <c r="S20" i="19"/>
  <c r="Q20" i="19"/>
  <c r="O20" i="19"/>
  <c r="M20" i="19"/>
  <c r="G20" i="19"/>
  <c r="C20" i="19"/>
  <c r="AE19" i="19"/>
  <c r="S19" i="19"/>
  <c r="Q19" i="19"/>
  <c r="O19" i="19"/>
  <c r="M19" i="19"/>
  <c r="G19" i="19"/>
  <c r="C19" i="19"/>
  <c r="AE18" i="19"/>
  <c r="S18" i="19"/>
  <c r="G18" i="19"/>
  <c r="C18" i="19"/>
  <c r="X18" i="26" l="1"/>
  <c r="AB18" i="28"/>
  <c r="AG18" i="28" s="1"/>
  <c r="AB16" i="28"/>
  <c r="AG16" i="28" s="1"/>
  <c r="AB11" i="29"/>
  <c r="AG11" i="29" s="1"/>
  <c r="AB17" i="29"/>
  <c r="AG17" i="29" s="1"/>
  <c r="AB16" i="29"/>
  <c r="AG16" i="29" s="1"/>
  <c r="AB18" i="29"/>
  <c r="AG18" i="29" s="1"/>
  <c r="AB19" i="29"/>
  <c r="AG19" i="29" s="1"/>
  <c r="AB12" i="29"/>
  <c r="AG12" i="29" s="1"/>
  <c r="AB17" i="28"/>
  <c r="AG17" i="28" s="1"/>
  <c r="AB11" i="28"/>
  <c r="AG11" i="28" s="1"/>
  <c r="AB13" i="28"/>
  <c r="AG13" i="28" s="1"/>
  <c r="AB19" i="28"/>
  <c r="AG19" i="28" s="1"/>
  <c r="AB14" i="28"/>
  <c r="AG14" i="28" s="1"/>
  <c r="AB12" i="28"/>
  <c r="AG12" i="28" s="1"/>
  <c r="AB13" i="29"/>
  <c r="AG13" i="29" s="1"/>
  <c r="AB14" i="29"/>
  <c r="AG14" i="29" s="1"/>
  <c r="AC34" i="24"/>
  <c r="Z34" i="24"/>
  <c r="AC20" i="24"/>
  <c r="AC18" i="24"/>
  <c r="Z19" i="24"/>
  <c r="AC19" i="24"/>
  <c r="Y18" i="24"/>
  <c r="W18" i="24"/>
  <c r="Z23" i="24"/>
  <c r="V19" i="24"/>
  <c r="Z34" i="26"/>
  <c r="V19" i="23"/>
  <c r="Y20" i="23"/>
  <c r="AC34" i="23"/>
  <c r="Z19" i="23"/>
  <c r="Z18" i="23"/>
  <c r="W18" i="23"/>
  <c r="Z23" i="23"/>
  <c r="W33" i="23"/>
  <c r="Y19" i="23"/>
  <c r="V24" i="22"/>
  <c r="U20" i="22"/>
  <c r="Z21" i="22"/>
  <c r="W28" i="22"/>
  <c r="Z23" i="22"/>
  <c r="X36" i="22"/>
  <c r="AA26" i="22"/>
  <c r="X18" i="22"/>
  <c r="U18" i="22"/>
  <c r="X20" i="22"/>
  <c r="U19" i="22"/>
  <c r="V23" i="22"/>
  <c r="V25" i="22"/>
  <c r="W26" i="22"/>
  <c r="V21" i="22"/>
  <c r="X28" i="22"/>
  <c r="AA36" i="22"/>
  <c r="Z24" i="22"/>
  <c r="X33" i="22"/>
  <c r="Z25" i="22"/>
  <c r="V35" i="22"/>
  <c r="AA36" i="21"/>
  <c r="X33" i="21"/>
  <c r="V35" i="21"/>
  <c r="V18" i="21"/>
  <c r="X20" i="21"/>
  <c r="V23" i="21"/>
  <c r="V21" i="21"/>
  <c r="X36" i="21"/>
  <c r="Z24" i="21"/>
  <c r="Z25" i="21"/>
  <c r="AA26" i="21"/>
  <c r="U18" i="21"/>
  <c r="U19" i="21"/>
  <c r="U20" i="21"/>
  <c r="V25" i="21"/>
  <c r="Z21" i="21"/>
  <c r="W28" i="21"/>
  <c r="Z23" i="21"/>
  <c r="V24" i="21"/>
  <c r="W26" i="21"/>
  <c r="AB18" i="26"/>
  <c r="W19" i="26"/>
  <c r="V20" i="26"/>
  <c r="Z20" i="26"/>
  <c r="X23" i="26"/>
  <c r="AB23" i="26"/>
  <c r="W24" i="26"/>
  <c r="V25" i="26"/>
  <c r="Z25" i="26"/>
  <c r="Y28" i="26"/>
  <c r="AC28" i="26"/>
  <c r="Y29" i="26"/>
  <c r="AC29" i="26"/>
  <c r="Y30" i="26"/>
  <c r="AC30" i="26"/>
  <c r="Y32" i="26"/>
  <c r="AC32" i="26"/>
  <c r="Y33" i="26"/>
  <c r="AC33" i="26"/>
  <c r="Y34" i="26"/>
  <c r="AC34" i="26"/>
  <c r="W18" i="26"/>
  <c r="V19" i="26"/>
  <c r="Z19" i="26"/>
  <c r="Y20" i="26"/>
  <c r="AC20" i="26"/>
  <c r="W23" i="26"/>
  <c r="V24" i="26"/>
  <c r="Z24" i="26"/>
  <c r="Y25" i="26"/>
  <c r="AC25" i="26"/>
  <c r="X28" i="26"/>
  <c r="AB28" i="26"/>
  <c r="X29" i="26"/>
  <c r="AB29" i="26"/>
  <c r="X30" i="26"/>
  <c r="AB30" i="26"/>
  <c r="X32" i="26"/>
  <c r="AB32" i="26"/>
  <c r="X33" i="26"/>
  <c r="AB33" i="26"/>
  <c r="X34" i="26"/>
  <c r="AB34" i="26"/>
  <c r="W34" i="26"/>
  <c r="V18" i="26"/>
  <c r="Z18" i="26"/>
  <c r="Y19" i="26"/>
  <c r="AC19" i="26"/>
  <c r="X20" i="26"/>
  <c r="AB20" i="26"/>
  <c r="V23" i="26"/>
  <c r="Z23" i="26"/>
  <c r="Y24" i="26"/>
  <c r="AC24" i="26"/>
  <c r="X25" i="26"/>
  <c r="AB25" i="26"/>
  <c r="W28" i="26"/>
  <c r="W29" i="26"/>
  <c r="W30" i="26"/>
  <c r="W32" i="26"/>
  <c r="W33" i="26"/>
  <c r="Y18" i="26"/>
  <c r="AC18" i="26"/>
  <c r="X19" i="26"/>
  <c r="AB19" i="26"/>
  <c r="W20" i="26"/>
  <c r="Y23" i="26"/>
  <c r="AC23" i="26"/>
  <c r="X24" i="26"/>
  <c r="AB24" i="26"/>
  <c r="W25" i="26"/>
  <c r="V28" i="26"/>
  <c r="Z28" i="26"/>
  <c r="V29" i="26"/>
  <c r="Z29" i="26"/>
  <c r="V30" i="26"/>
  <c r="Z30" i="26"/>
  <c r="V32" i="26"/>
  <c r="Z32" i="26"/>
  <c r="V33" i="26"/>
  <c r="Z33" i="26"/>
  <c r="V34" i="26"/>
  <c r="U36" i="19"/>
  <c r="AA28" i="19"/>
  <c r="U23" i="19"/>
  <c r="Y20" i="24"/>
  <c r="W23" i="24"/>
  <c r="V24" i="24"/>
  <c r="Y25" i="24"/>
  <c r="AB28" i="24"/>
  <c r="X29" i="24"/>
  <c r="X30" i="24"/>
  <c r="X34" i="24"/>
  <c r="Z24" i="24"/>
  <c r="AC25" i="24"/>
  <c r="X28" i="24"/>
  <c r="AB29" i="24"/>
  <c r="AB30" i="24"/>
  <c r="X32" i="24"/>
  <c r="AB32" i="24"/>
  <c r="X33" i="24"/>
  <c r="AB33" i="24"/>
  <c r="AB34" i="24"/>
  <c r="V18" i="24"/>
  <c r="Z18" i="24"/>
  <c r="Y19" i="24"/>
  <c r="X20" i="24"/>
  <c r="AB20" i="24"/>
  <c r="V23" i="24"/>
  <c r="Y24" i="24"/>
  <c r="AC24" i="24"/>
  <c r="X25" i="24"/>
  <c r="AB25" i="24"/>
  <c r="W28" i="24"/>
  <c r="W29" i="24"/>
  <c r="W30" i="24"/>
  <c r="W32" i="24"/>
  <c r="W33" i="24"/>
  <c r="W34" i="24"/>
  <c r="X19" i="24"/>
  <c r="AB19" i="24"/>
  <c r="W20" i="24"/>
  <c r="Y23" i="24"/>
  <c r="AC23" i="24"/>
  <c r="X24" i="24"/>
  <c r="AB24" i="24"/>
  <c r="W25" i="24"/>
  <c r="V28" i="24"/>
  <c r="Z28" i="24"/>
  <c r="V29" i="24"/>
  <c r="Z29" i="24"/>
  <c r="V30" i="24"/>
  <c r="Z30" i="24"/>
  <c r="V32" i="24"/>
  <c r="Z32" i="24"/>
  <c r="V33" i="24"/>
  <c r="Z33" i="24"/>
  <c r="V34" i="24"/>
  <c r="X18" i="24"/>
  <c r="AB18" i="24"/>
  <c r="W19" i="24"/>
  <c r="V20" i="24"/>
  <c r="Z20" i="24"/>
  <c r="X23" i="24"/>
  <c r="AB23" i="24"/>
  <c r="W24" i="24"/>
  <c r="V25" i="24"/>
  <c r="Z25" i="24"/>
  <c r="Y28" i="24"/>
  <c r="AC28" i="24"/>
  <c r="Y29" i="24"/>
  <c r="AC29" i="24"/>
  <c r="Y30" i="24"/>
  <c r="AC30" i="24"/>
  <c r="Y32" i="24"/>
  <c r="AC32" i="24"/>
  <c r="Y33" i="24"/>
  <c r="AC33" i="24"/>
  <c r="Y34" i="24"/>
  <c r="AC20" i="23"/>
  <c r="W23" i="23"/>
  <c r="Z24" i="23"/>
  <c r="Y25" i="23"/>
  <c r="AC25" i="23"/>
  <c r="AB28" i="23"/>
  <c r="X29" i="23"/>
  <c r="AB29" i="23"/>
  <c r="X30" i="23"/>
  <c r="AB30" i="23"/>
  <c r="X32" i="23"/>
  <c r="AB32" i="23"/>
  <c r="X33" i="23"/>
  <c r="AB34" i="23"/>
  <c r="AC19" i="23"/>
  <c r="X20" i="23"/>
  <c r="AC24" i="23"/>
  <c r="X25" i="23"/>
  <c r="W28" i="23"/>
  <c r="W30" i="23"/>
  <c r="W32" i="23"/>
  <c r="W34" i="23"/>
  <c r="Y18" i="23"/>
  <c r="AC18" i="23"/>
  <c r="X19" i="23"/>
  <c r="AB19" i="23"/>
  <c r="W20" i="23"/>
  <c r="Y23" i="23"/>
  <c r="AC23" i="23"/>
  <c r="X24" i="23"/>
  <c r="AB24" i="23"/>
  <c r="W25" i="23"/>
  <c r="V28" i="23"/>
  <c r="Z28" i="23"/>
  <c r="V29" i="23"/>
  <c r="Z29" i="23"/>
  <c r="V30" i="23"/>
  <c r="Z30" i="23"/>
  <c r="V32" i="23"/>
  <c r="Z32" i="23"/>
  <c r="V33" i="23"/>
  <c r="Z33" i="23"/>
  <c r="V34" i="23"/>
  <c r="Z34" i="23"/>
  <c r="V24" i="23"/>
  <c r="X28" i="23"/>
  <c r="AB33" i="23"/>
  <c r="X34" i="23"/>
  <c r="V18" i="23"/>
  <c r="AB20" i="23"/>
  <c r="V23" i="23"/>
  <c r="Y24" i="23"/>
  <c r="AB25" i="23"/>
  <c r="W29" i="23"/>
  <c r="X18" i="23"/>
  <c r="AB18" i="23"/>
  <c r="W19" i="23"/>
  <c r="V20" i="23"/>
  <c r="Z20" i="23"/>
  <c r="X23" i="23"/>
  <c r="AB23" i="23"/>
  <c r="W24" i="23"/>
  <c r="V25" i="23"/>
  <c r="Z25" i="23"/>
  <c r="Y28" i="23"/>
  <c r="AC28" i="23"/>
  <c r="Y29" i="23"/>
  <c r="AC29" i="23"/>
  <c r="Y30" i="23"/>
  <c r="AC30" i="23"/>
  <c r="Y32" i="23"/>
  <c r="AC32" i="23"/>
  <c r="Y33" i="23"/>
  <c r="AC33" i="23"/>
  <c r="Y34" i="23"/>
  <c r="U29" i="22"/>
  <c r="V30" i="22"/>
  <c r="U33" i="22"/>
  <c r="Z34" i="22"/>
  <c r="AA35" i="22"/>
  <c r="U23" i="22"/>
  <c r="U25" i="22"/>
  <c r="V26" i="22"/>
  <c r="AA28" i="22"/>
  <c r="X29" i="22"/>
  <c r="W31" i="22"/>
  <c r="Z35" i="22"/>
  <c r="V18" i="22"/>
  <c r="Z18" i="22"/>
  <c r="V19" i="22"/>
  <c r="Z19" i="22"/>
  <c r="V20" i="22"/>
  <c r="Z20" i="22"/>
  <c r="W21" i="22"/>
  <c r="AA21" i="22"/>
  <c r="W23" i="22"/>
  <c r="Y23" i="22" s="1"/>
  <c r="AA23" i="22"/>
  <c r="W24" i="22"/>
  <c r="AA24" i="22"/>
  <c r="W25" i="22"/>
  <c r="AA25" i="22"/>
  <c r="X26" i="22"/>
  <c r="U28" i="22"/>
  <c r="V29" i="22"/>
  <c r="Z29" i="22"/>
  <c r="W30" i="22"/>
  <c r="AA30" i="22"/>
  <c r="U31" i="22"/>
  <c r="V33" i="22"/>
  <c r="Z33" i="22"/>
  <c r="W34" i="22"/>
  <c r="AA34" i="22"/>
  <c r="X35" i="22"/>
  <c r="V36" i="22"/>
  <c r="Z36" i="22"/>
  <c r="Z30" i="22"/>
  <c r="X31" i="22"/>
  <c r="V34" i="22"/>
  <c r="W35" i="22"/>
  <c r="U36" i="22"/>
  <c r="X19" i="22"/>
  <c r="U21" i="22"/>
  <c r="U24" i="22"/>
  <c r="Z26" i="22"/>
  <c r="U30" i="22"/>
  <c r="AA31" i="22"/>
  <c r="U34" i="22"/>
  <c r="W18" i="22"/>
  <c r="AA18" i="22"/>
  <c r="W19" i="22"/>
  <c r="AA19" i="22"/>
  <c r="W20" i="22"/>
  <c r="AA20" i="22"/>
  <c r="X21" i="22"/>
  <c r="X23" i="22"/>
  <c r="X24" i="22"/>
  <c r="X25" i="22"/>
  <c r="U26" i="22"/>
  <c r="V28" i="22"/>
  <c r="Z28" i="22"/>
  <c r="W29" i="22"/>
  <c r="AA29" i="22"/>
  <c r="X30" i="22"/>
  <c r="V31" i="22"/>
  <c r="Z31" i="22"/>
  <c r="W33" i="22"/>
  <c r="AA33" i="22"/>
  <c r="X34" i="22"/>
  <c r="U35" i="22"/>
  <c r="W36" i="22"/>
  <c r="X28" i="21"/>
  <c r="Z30" i="21"/>
  <c r="X31" i="21"/>
  <c r="V34" i="21"/>
  <c r="W35" i="21"/>
  <c r="U36" i="21"/>
  <c r="X18" i="21"/>
  <c r="U23" i="21"/>
  <c r="U24" i="21"/>
  <c r="Z26" i="21"/>
  <c r="U30" i="21"/>
  <c r="AA31" i="21"/>
  <c r="U34" i="21"/>
  <c r="Z35" i="21"/>
  <c r="Z18" i="21"/>
  <c r="V19" i="21"/>
  <c r="Z19" i="21"/>
  <c r="V20" i="21"/>
  <c r="Z20" i="21"/>
  <c r="W21" i="21"/>
  <c r="AA21" i="21"/>
  <c r="W23" i="21"/>
  <c r="AA23" i="21"/>
  <c r="W24" i="21"/>
  <c r="AA24" i="21"/>
  <c r="W25" i="21"/>
  <c r="AA25" i="21"/>
  <c r="X26" i="21"/>
  <c r="U28" i="21"/>
  <c r="V29" i="21"/>
  <c r="Z29" i="21"/>
  <c r="W30" i="21"/>
  <c r="AA30" i="21"/>
  <c r="U31" i="21"/>
  <c r="V33" i="21"/>
  <c r="Z33" i="21"/>
  <c r="W34" i="21"/>
  <c r="AA34" i="21"/>
  <c r="X35" i="21"/>
  <c r="V36" i="21"/>
  <c r="Z36" i="21"/>
  <c r="U29" i="21"/>
  <c r="V30" i="21"/>
  <c r="U33" i="21"/>
  <c r="Z34" i="21"/>
  <c r="AA35" i="21"/>
  <c r="X19" i="21"/>
  <c r="U21" i="21"/>
  <c r="U25" i="21"/>
  <c r="V26" i="21"/>
  <c r="AA28" i="21"/>
  <c r="X29" i="21"/>
  <c r="W31" i="21"/>
  <c r="W18" i="21"/>
  <c r="AA18" i="21"/>
  <c r="W19" i="21"/>
  <c r="AA19" i="21"/>
  <c r="W20" i="21"/>
  <c r="AA20" i="21"/>
  <c r="X21" i="21"/>
  <c r="X23" i="21"/>
  <c r="X24" i="21"/>
  <c r="X25" i="21"/>
  <c r="U26" i="21"/>
  <c r="V28" i="21"/>
  <c r="Z28" i="21"/>
  <c r="W29" i="21"/>
  <c r="AA29" i="21"/>
  <c r="X30" i="21"/>
  <c r="V31" i="21"/>
  <c r="Z31" i="21"/>
  <c r="W33" i="21"/>
  <c r="AA33" i="21"/>
  <c r="X34" i="21"/>
  <c r="U35" i="21"/>
  <c r="W36" i="21"/>
  <c r="W28" i="19"/>
  <c r="X33" i="19"/>
  <c r="X36" i="19"/>
  <c r="V35" i="19"/>
  <c r="U25" i="19"/>
  <c r="Z26" i="19"/>
  <c r="U30" i="19"/>
  <c r="AA31" i="19"/>
  <c r="U34" i="19"/>
  <c r="Z35" i="19"/>
  <c r="AA18" i="19"/>
  <c r="W20" i="19"/>
  <c r="X23" i="19"/>
  <c r="X25" i="19"/>
  <c r="V28" i="19"/>
  <c r="W29" i="19"/>
  <c r="X30" i="19"/>
  <c r="Z31" i="19"/>
  <c r="AA33" i="19"/>
  <c r="U35" i="19"/>
  <c r="W36" i="19"/>
  <c r="Z19" i="19"/>
  <c r="V20" i="19"/>
  <c r="Z20" i="19"/>
  <c r="W21" i="19"/>
  <c r="AA21" i="19"/>
  <c r="W23" i="19"/>
  <c r="AA23" i="19"/>
  <c r="W24" i="19"/>
  <c r="AA24" i="19"/>
  <c r="W25" i="19"/>
  <c r="AA25" i="19"/>
  <c r="X26" i="19"/>
  <c r="U28" i="19"/>
  <c r="V29" i="19"/>
  <c r="Z29" i="19"/>
  <c r="W30" i="19"/>
  <c r="AA30" i="19"/>
  <c r="U31" i="19"/>
  <c r="V33" i="19"/>
  <c r="Z33" i="19"/>
  <c r="W34" i="19"/>
  <c r="AA34" i="19"/>
  <c r="X35" i="19"/>
  <c r="V36" i="19"/>
  <c r="Z36" i="19"/>
  <c r="X20" i="19"/>
  <c r="U21" i="19"/>
  <c r="U24" i="19"/>
  <c r="V26" i="19"/>
  <c r="X29" i="19"/>
  <c r="W31" i="19"/>
  <c r="AA20" i="19"/>
  <c r="X21" i="19"/>
  <c r="X24" i="19"/>
  <c r="U26" i="19"/>
  <c r="Z28" i="19"/>
  <c r="AA29" i="19"/>
  <c r="V31" i="19"/>
  <c r="W33" i="19"/>
  <c r="X34" i="19"/>
  <c r="AA36" i="19"/>
  <c r="U18" i="19"/>
  <c r="U19" i="19"/>
  <c r="U20" i="19"/>
  <c r="V21" i="19"/>
  <c r="Z21" i="19"/>
  <c r="V23" i="19"/>
  <c r="Z23" i="19"/>
  <c r="V24" i="19"/>
  <c r="Z24" i="19"/>
  <c r="V25" i="19"/>
  <c r="Z25" i="19"/>
  <c r="W26" i="19"/>
  <c r="AA26" i="19"/>
  <c r="X28" i="19"/>
  <c r="U29" i="19"/>
  <c r="V30" i="19"/>
  <c r="Z30" i="19"/>
  <c r="X31" i="19"/>
  <c r="U33" i="19"/>
  <c r="V34" i="19"/>
  <c r="Y34" i="19" s="1"/>
  <c r="Z34" i="19"/>
  <c r="W35" i="19"/>
  <c r="AA35" i="19"/>
  <c r="AA18" i="23" l="1"/>
  <c r="Y24" i="22"/>
  <c r="Y28" i="22"/>
  <c r="AD28" i="22" s="1"/>
  <c r="Y26" i="22"/>
  <c r="AD26" i="22" s="1"/>
  <c r="Y18" i="21"/>
  <c r="Y26" i="21"/>
  <c r="AF14" i="28"/>
  <c r="AF19" i="28"/>
  <c r="AF11" i="28"/>
  <c r="AF17" i="28"/>
  <c r="AF17" i="29"/>
  <c r="AF19" i="29"/>
  <c r="AF16" i="29"/>
  <c r="AF18" i="29"/>
  <c r="AF14" i="29"/>
  <c r="AF12" i="28"/>
  <c r="AF13" i="28"/>
  <c r="AF18" i="28"/>
  <c r="AF16" i="28"/>
  <c r="AF11" i="29"/>
  <c r="AF12" i="29"/>
  <c r="AF13" i="29"/>
  <c r="AA20" i="24"/>
  <c r="AF20" i="24" s="1"/>
  <c r="AA18" i="24"/>
  <c r="AF18" i="24" s="1"/>
  <c r="AA19" i="24"/>
  <c r="AF19" i="24" s="1"/>
  <c r="AA32" i="24"/>
  <c r="AF32" i="24" s="1"/>
  <c r="AA29" i="26"/>
  <c r="AF29" i="26" s="1"/>
  <c r="AA19" i="26"/>
  <c r="AF19" i="26" s="1"/>
  <c r="AA33" i="26"/>
  <c r="AF33" i="26" s="1"/>
  <c r="AA28" i="26"/>
  <c r="AF28" i="26" s="1"/>
  <c r="AA33" i="23"/>
  <c r="AF33" i="23" s="1"/>
  <c r="AA19" i="23"/>
  <c r="AF19" i="23" s="1"/>
  <c r="AF18" i="23"/>
  <c r="AA20" i="23"/>
  <c r="AF20" i="23" s="1"/>
  <c r="AA28" i="23"/>
  <c r="AF28" i="23" s="1"/>
  <c r="AA25" i="23"/>
  <c r="AF25" i="23" s="1"/>
  <c r="AA30" i="23"/>
  <c r="AF30" i="23" s="1"/>
  <c r="Y25" i="22"/>
  <c r="AD25" i="22" s="1"/>
  <c r="Y35" i="22"/>
  <c r="AD35" i="22" s="1"/>
  <c r="Y21" i="22"/>
  <c r="AD21" i="22" s="1"/>
  <c r="Y31" i="22"/>
  <c r="AD31" i="22" s="1"/>
  <c r="Y29" i="22"/>
  <c r="AD29" i="22" s="1"/>
  <c r="AD23" i="22"/>
  <c r="Y28" i="21"/>
  <c r="AD28" i="21" s="1"/>
  <c r="Y25" i="21"/>
  <c r="AD25" i="21" s="1"/>
  <c r="Y35" i="21"/>
  <c r="AD35" i="21" s="1"/>
  <c r="AD18" i="21"/>
  <c r="AD26" i="21"/>
  <c r="Y23" i="21"/>
  <c r="AD23" i="21" s="1"/>
  <c r="Y24" i="21"/>
  <c r="AD24" i="21" s="1"/>
  <c r="Y21" i="21"/>
  <c r="AD21" i="21" s="1"/>
  <c r="Y34" i="21"/>
  <c r="AD34" i="21" s="1"/>
  <c r="AA18" i="26"/>
  <c r="AF18" i="26" s="1"/>
  <c r="AA25" i="26"/>
  <c r="AF25" i="26" s="1"/>
  <c r="AA30" i="26"/>
  <c r="AF30" i="26" s="1"/>
  <c r="AA23" i="26"/>
  <c r="AF23" i="26" s="1"/>
  <c r="AA24" i="26"/>
  <c r="AF24" i="26" s="1"/>
  <c r="AA20" i="26"/>
  <c r="AF20" i="26" s="1"/>
  <c r="AA32" i="26"/>
  <c r="AF32" i="26" s="1"/>
  <c r="AA34" i="26"/>
  <c r="AF34" i="26" s="1"/>
  <c r="AA33" i="24"/>
  <c r="AF33" i="24" s="1"/>
  <c r="AA25" i="24"/>
  <c r="AF25" i="24" s="1"/>
  <c r="AA34" i="24"/>
  <c r="AF34" i="24" s="1"/>
  <c r="AA29" i="24"/>
  <c r="AF29" i="24" s="1"/>
  <c r="AA23" i="24"/>
  <c r="AF23" i="24" s="1"/>
  <c r="AA24" i="24"/>
  <c r="AF24" i="24" s="1"/>
  <c r="AA28" i="24"/>
  <c r="AF28" i="24" s="1"/>
  <c r="AA30" i="24"/>
  <c r="AF30" i="24" s="1"/>
  <c r="AA32" i="23"/>
  <c r="AF32" i="23" s="1"/>
  <c r="AA24" i="23"/>
  <c r="AF24" i="23" s="1"/>
  <c r="AA29" i="23"/>
  <c r="AF29" i="23" s="1"/>
  <c r="AA34" i="23"/>
  <c r="AF34" i="23" s="1"/>
  <c r="AA23" i="23"/>
  <c r="AF23" i="23" s="1"/>
  <c r="AD24" i="22"/>
  <c r="Y20" i="22"/>
  <c r="AD20" i="22" s="1"/>
  <c r="Y18" i="22"/>
  <c r="AD18" i="22" s="1"/>
  <c r="Y33" i="22"/>
  <c r="AD33" i="22" s="1"/>
  <c r="Y30" i="22"/>
  <c r="AD30" i="22" s="1"/>
  <c r="Y34" i="22"/>
  <c r="AD34" i="22" s="1"/>
  <c r="Y36" i="22"/>
  <c r="AD36" i="22" s="1"/>
  <c r="Y19" i="22"/>
  <c r="AD19" i="22" s="1"/>
  <c r="Y36" i="21"/>
  <c r="AD36" i="21" s="1"/>
  <c r="Y19" i="21"/>
  <c r="AD19" i="21" s="1"/>
  <c r="Y30" i="21"/>
  <c r="AD30" i="21" s="1"/>
  <c r="Y33" i="21"/>
  <c r="AD33" i="21" s="1"/>
  <c r="Y31" i="21"/>
  <c r="AD31" i="21" s="1"/>
  <c r="Y29" i="21"/>
  <c r="AD29" i="21" s="1"/>
  <c r="Y20" i="21"/>
  <c r="AD20" i="21" s="1"/>
  <c r="Y25" i="19"/>
  <c r="AD25" i="19" s="1"/>
  <c r="Y23" i="19"/>
  <c r="AD23" i="19" s="1"/>
  <c r="Y28" i="19"/>
  <c r="AD28" i="19" s="1"/>
  <c r="Y36" i="19"/>
  <c r="AD36" i="19" s="1"/>
  <c r="Y35" i="19"/>
  <c r="AD35" i="19" s="1"/>
  <c r="Y26" i="19"/>
  <c r="AD26" i="19" s="1"/>
  <c r="Y31" i="19"/>
  <c r="AD31" i="19" s="1"/>
  <c r="AD34" i="19"/>
  <c r="Y30" i="19"/>
  <c r="AD30" i="19" s="1"/>
  <c r="Y24" i="19"/>
  <c r="AD24" i="19" s="1"/>
  <c r="Y21" i="19"/>
  <c r="AD21" i="19" s="1"/>
  <c r="Y33" i="19"/>
  <c r="AD33" i="19" s="1"/>
  <c r="Y29" i="19"/>
  <c r="AD29" i="19" s="1"/>
  <c r="Y20" i="19"/>
  <c r="AD20" i="19" s="1"/>
  <c r="G31" i="28" l="1"/>
  <c r="G35" i="28" s="1"/>
  <c r="B56" i="28" s="1"/>
  <c r="G30" i="28"/>
  <c r="G36" i="28" s="1"/>
  <c r="B52" i="28" s="1"/>
  <c r="G29" i="28"/>
  <c r="G37" i="28" s="1"/>
  <c r="B48" i="28" s="1"/>
  <c r="G28" i="28"/>
  <c r="G38" i="28" s="1"/>
  <c r="B30" i="29"/>
  <c r="C36" i="29" s="1"/>
  <c r="B52" i="29" s="1"/>
  <c r="B29" i="29"/>
  <c r="C37" i="29" s="1"/>
  <c r="B28" i="29"/>
  <c r="C38" i="29" s="1"/>
  <c r="B42" i="29" s="1"/>
  <c r="B31" i="29"/>
  <c r="C35" i="29" s="1"/>
  <c r="B56" i="29" s="1"/>
  <c r="G31" i="29"/>
  <c r="G35" i="29" s="1"/>
  <c r="B54" i="29" s="1"/>
  <c r="G30" i="29"/>
  <c r="G36" i="29" s="1"/>
  <c r="B50" i="29" s="1"/>
  <c r="G29" i="29"/>
  <c r="G37" i="29" s="1"/>
  <c r="G28" i="29"/>
  <c r="G38" i="29" s="1"/>
  <c r="B44" i="29" s="1"/>
  <c r="AE32" i="24"/>
  <c r="AE19" i="24"/>
  <c r="AE18" i="24"/>
  <c r="AE20" i="24"/>
  <c r="AE29" i="24"/>
  <c r="AE23" i="24"/>
  <c r="AE33" i="24"/>
  <c r="AE29" i="26"/>
  <c r="AE32" i="26"/>
  <c r="AE23" i="26"/>
  <c r="AE18" i="26"/>
  <c r="AE25" i="23"/>
  <c r="AE18" i="23"/>
  <c r="AE19" i="23"/>
  <c r="AE24" i="23"/>
  <c r="AE29" i="23"/>
  <c r="AE33" i="23"/>
  <c r="AC26" i="22"/>
  <c r="AC29" i="22"/>
  <c r="AC24" i="22"/>
  <c r="AC19" i="22"/>
  <c r="AC33" i="22"/>
  <c r="AC30" i="22"/>
  <c r="AC18" i="21"/>
  <c r="AC23" i="21"/>
  <c r="AC26" i="21"/>
  <c r="AC20" i="21"/>
  <c r="AC34" i="21"/>
  <c r="AC24" i="21"/>
  <c r="AC29" i="21"/>
  <c r="AC36" i="21"/>
  <c r="AC25" i="21"/>
  <c r="AE19" i="26"/>
  <c r="AE20" i="26"/>
  <c r="AE30" i="26"/>
  <c r="AE28" i="26"/>
  <c r="AE24" i="26"/>
  <c r="AE34" i="26"/>
  <c r="AE33" i="26"/>
  <c r="AE25" i="26"/>
  <c r="AE30" i="24"/>
  <c r="AE25" i="24"/>
  <c r="AE28" i="24"/>
  <c r="AE24" i="24"/>
  <c r="AE34" i="24"/>
  <c r="AE20" i="23"/>
  <c r="AE34" i="23"/>
  <c r="AE32" i="23"/>
  <c r="AE23" i="23"/>
  <c r="AE28" i="23"/>
  <c r="AE30" i="23"/>
  <c r="AC20" i="22"/>
  <c r="AC25" i="22"/>
  <c r="AC34" i="22"/>
  <c r="AC18" i="22"/>
  <c r="AC23" i="22"/>
  <c r="AC35" i="22"/>
  <c r="AC36" i="22"/>
  <c r="AC21" i="22"/>
  <c r="AC31" i="22"/>
  <c r="AC28" i="22"/>
  <c r="AC28" i="21"/>
  <c r="AC35" i="21"/>
  <c r="AC21" i="21"/>
  <c r="AC30" i="21"/>
  <c r="AC31" i="21"/>
  <c r="AC33" i="21"/>
  <c r="AC19" i="21"/>
  <c r="AC34" i="19"/>
  <c r="AC26" i="19"/>
  <c r="AC23" i="19"/>
  <c r="AC25" i="19"/>
  <c r="AC35" i="19"/>
  <c r="AC29" i="19"/>
  <c r="AC24" i="19"/>
  <c r="AC30" i="19"/>
  <c r="AC31" i="19"/>
  <c r="AC33" i="19"/>
  <c r="AC28" i="19"/>
  <c r="AC36" i="19"/>
  <c r="B48" i="29" l="1"/>
  <c r="B46" i="29"/>
  <c r="G42" i="24"/>
  <c r="G54" i="24" s="1"/>
  <c r="G65" i="24" s="1"/>
  <c r="B71" i="24" s="1"/>
  <c r="B43" i="24"/>
  <c r="C51" i="24" s="1"/>
  <c r="G62" i="24" s="1"/>
  <c r="G71" i="24" s="1"/>
  <c r="B42" i="24"/>
  <c r="C54" i="24" s="1"/>
  <c r="G64" i="24" s="1"/>
  <c r="B75" i="24" s="1"/>
  <c r="B44" i="24"/>
  <c r="C49" i="24" s="1"/>
  <c r="G60" i="24" s="1"/>
  <c r="G75" i="24" s="1"/>
  <c r="B37" i="24"/>
  <c r="C48" i="24" s="1"/>
  <c r="C60" i="24" s="1"/>
  <c r="G73" i="24" s="1"/>
  <c r="B36" i="24"/>
  <c r="C50" i="24" s="1"/>
  <c r="C62" i="24" s="1"/>
  <c r="G69" i="24" s="1"/>
  <c r="B35" i="24"/>
  <c r="C53" i="24" s="1"/>
  <c r="C64" i="24" s="1"/>
  <c r="B73" i="24" s="1"/>
  <c r="G37" i="24"/>
  <c r="G48" i="24" s="1"/>
  <c r="C59" i="24" s="1"/>
  <c r="G79" i="24" s="1"/>
  <c r="G36" i="24"/>
  <c r="G50" i="24" s="1"/>
  <c r="C63" i="24" s="1"/>
  <c r="B79" i="24" s="1"/>
  <c r="G35" i="24"/>
  <c r="G53" i="24" s="1"/>
  <c r="C65" i="24" s="1"/>
  <c r="B69" i="24" s="1"/>
  <c r="G44" i="24"/>
  <c r="G49" i="24" s="1"/>
  <c r="G59" i="24" s="1"/>
  <c r="G77" i="24" s="1"/>
  <c r="G43" i="24"/>
  <c r="G51" i="24" s="1"/>
  <c r="G63" i="24" s="1"/>
  <c r="B77" i="24" s="1"/>
  <c r="G42" i="26"/>
  <c r="G54" i="26" s="1"/>
  <c r="G65" i="26" s="1"/>
  <c r="B71" i="26" s="1"/>
  <c r="B44" i="26"/>
  <c r="C49" i="26" s="1"/>
  <c r="G59" i="26" s="1"/>
  <c r="G79" i="26" s="1"/>
  <c r="B43" i="26"/>
  <c r="C51" i="26" s="1"/>
  <c r="G62" i="26" s="1"/>
  <c r="G69" i="26" s="1"/>
  <c r="B42" i="26"/>
  <c r="C54" i="26" s="1"/>
  <c r="G64" i="26" s="1"/>
  <c r="B73" i="26" s="1"/>
  <c r="G37" i="26"/>
  <c r="G48" i="26" s="1"/>
  <c r="C60" i="26" s="1"/>
  <c r="G73" i="26" s="1"/>
  <c r="G36" i="26"/>
  <c r="G50" i="26" s="1"/>
  <c r="C63" i="26" s="1"/>
  <c r="B77" i="26" s="1"/>
  <c r="G35" i="26"/>
  <c r="G53" i="26" s="1"/>
  <c r="C64" i="26" s="1"/>
  <c r="B75" i="26" s="1"/>
  <c r="B37" i="26"/>
  <c r="C48" i="26" s="1"/>
  <c r="C59" i="26" s="1"/>
  <c r="G77" i="26" s="1"/>
  <c r="B36" i="26"/>
  <c r="C50" i="26" s="1"/>
  <c r="C62" i="26" s="1"/>
  <c r="G71" i="26" s="1"/>
  <c r="B35" i="26"/>
  <c r="C53" i="26" s="1"/>
  <c r="C65" i="26" s="1"/>
  <c r="B69" i="26" s="1"/>
  <c r="G43" i="26"/>
  <c r="G51" i="26" s="1"/>
  <c r="G63" i="26" s="1"/>
  <c r="B79" i="26" s="1"/>
  <c r="G44" i="26"/>
  <c r="G49" i="26" s="1"/>
  <c r="G60" i="26" s="1"/>
  <c r="G75" i="26" s="1"/>
  <c r="G44" i="23"/>
  <c r="G49" i="23" s="1"/>
  <c r="G60" i="23" s="1"/>
  <c r="G73" i="23" s="1"/>
  <c r="G42" i="23"/>
  <c r="G54" i="23" s="1"/>
  <c r="G65" i="23" s="1"/>
  <c r="B69" i="23" s="1"/>
  <c r="G43" i="23"/>
  <c r="G51" i="23" s="1"/>
  <c r="G63" i="23" s="1"/>
  <c r="B79" i="23" s="1"/>
  <c r="B44" i="23"/>
  <c r="C49" i="23" s="1"/>
  <c r="G59" i="23" s="1"/>
  <c r="G77" i="23" s="1"/>
  <c r="B43" i="23"/>
  <c r="C51" i="23" s="1"/>
  <c r="G62" i="23" s="1"/>
  <c r="G69" i="23" s="1"/>
  <c r="B42" i="23"/>
  <c r="C54" i="23" s="1"/>
  <c r="G64" i="23" s="1"/>
  <c r="B73" i="23" s="1"/>
  <c r="G37" i="23"/>
  <c r="G48" i="23" s="1"/>
  <c r="C60" i="23" s="1"/>
  <c r="G75" i="23" s="1"/>
  <c r="G36" i="23"/>
  <c r="G50" i="23" s="1"/>
  <c r="C63" i="23" s="1"/>
  <c r="B77" i="23" s="1"/>
  <c r="G35" i="23"/>
  <c r="G53" i="23" s="1"/>
  <c r="C65" i="23" s="1"/>
  <c r="B71" i="23" s="1"/>
  <c r="B37" i="23"/>
  <c r="C48" i="23" s="1"/>
  <c r="C59" i="23" s="1"/>
  <c r="G79" i="23" s="1"/>
  <c r="B36" i="23"/>
  <c r="C50" i="23" s="1"/>
  <c r="C62" i="23" s="1"/>
  <c r="G71" i="23" s="1"/>
  <c r="B35" i="23"/>
  <c r="C53" i="23" s="1"/>
  <c r="C64" i="23" s="1"/>
  <c r="B75" i="23" s="1"/>
  <c r="B61" i="22"/>
  <c r="C66" i="22" s="1"/>
  <c r="G78" i="22" s="1"/>
  <c r="G102" i="22" s="1"/>
  <c r="B60" i="22"/>
  <c r="C68" i="22" s="1"/>
  <c r="G81" i="22" s="1"/>
  <c r="G92" i="22" s="1"/>
  <c r="B59" i="22"/>
  <c r="C71" i="22" s="1"/>
  <c r="G84" i="22" s="1"/>
  <c r="B98" i="22" s="1"/>
  <c r="B58" i="22"/>
  <c r="C73" i="22" s="1"/>
  <c r="G86" i="22" s="1"/>
  <c r="B92" i="22" s="1"/>
  <c r="B54" i="22"/>
  <c r="C65" i="22" s="1"/>
  <c r="C79" i="22" s="1"/>
  <c r="G98" i="22" s="1"/>
  <c r="B53" i="22"/>
  <c r="C67" i="22" s="1"/>
  <c r="C81" i="22" s="1"/>
  <c r="G90" i="22" s="1"/>
  <c r="B52" i="22"/>
  <c r="C70" i="22" s="1"/>
  <c r="C84" i="22" s="1"/>
  <c r="B100" i="22" s="1"/>
  <c r="B51" i="22"/>
  <c r="C72" i="22" s="1"/>
  <c r="C85" i="22" s="1"/>
  <c r="B94" i="22" s="1"/>
  <c r="G54" i="22"/>
  <c r="G65" i="22" s="1"/>
  <c r="C78" i="22" s="1"/>
  <c r="G104" i="22" s="1"/>
  <c r="G53" i="22"/>
  <c r="G67" i="22" s="1"/>
  <c r="C80" i="22" s="1"/>
  <c r="G94" i="22" s="1"/>
  <c r="G52" i="22"/>
  <c r="G70" i="22" s="1"/>
  <c r="C83" i="22" s="1"/>
  <c r="B104" i="22" s="1"/>
  <c r="G51" i="22"/>
  <c r="G72" i="22" s="1"/>
  <c r="C86" i="22" s="1"/>
  <c r="B90" i="22" s="1"/>
  <c r="G61" i="22"/>
  <c r="G66" i="22" s="1"/>
  <c r="G79" i="22" s="1"/>
  <c r="G100" i="22" s="1"/>
  <c r="G60" i="22"/>
  <c r="G68" i="22" s="1"/>
  <c r="G80" i="22" s="1"/>
  <c r="G96" i="22" s="1"/>
  <c r="G59" i="22"/>
  <c r="G71" i="22" s="1"/>
  <c r="G83" i="22" s="1"/>
  <c r="B102" i="22" s="1"/>
  <c r="G58" i="22"/>
  <c r="G73" i="22" s="1"/>
  <c r="G85" i="22" s="1"/>
  <c r="B96" i="22" s="1"/>
  <c r="B54" i="21"/>
  <c r="C65" i="21" s="1"/>
  <c r="C78" i="21" s="1"/>
  <c r="G102" i="21" s="1"/>
  <c r="B53" i="21"/>
  <c r="C67" i="21" s="1"/>
  <c r="C81" i="21" s="1"/>
  <c r="G92" i="21" s="1"/>
  <c r="B52" i="21"/>
  <c r="C70" i="21" s="1"/>
  <c r="C84" i="21" s="1"/>
  <c r="B100" i="21" s="1"/>
  <c r="B51" i="21"/>
  <c r="C72" i="21" s="1"/>
  <c r="C85" i="21" s="1"/>
  <c r="B94" i="21" s="1"/>
  <c r="B60" i="21"/>
  <c r="C68" i="21" s="1"/>
  <c r="G80" i="21" s="1"/>
  <c r="G96" i="21" s="1"/>
  <c r="B58" i="21"/>
  <c r="C73" i="21" s="1"/>
  <c r="G86" i="21" s="1"/>
  <c r="B90" i="21" s="1"/>
  <c r="G60" i="21"/>
  <c r="G68" i="21" s="1"/>
  <c r="G81" i="21" s="1"/>
  <c r="G90" i="21" s="1"/>
  <c r="G58" i="21"/>
  <c r="G73" i="21" s="1"/>
  <c r="G85" i="21" s="1"/>
  <c r="B96" i="21" s="1"/>
  <c r="G54" i="21"/>
  <c r="G65" i="21" s="1"/>
  <c r="C79" i="21" s="1"/>
  <c r="G98" i="21" s="1"/>
  <c r="G53" i="21"/>
  <c r="G67" i="21" s="1"/>
  <c r="C80" i="21" s="1"/>
  <c r="G94" i="21" s="1"/>
  <c r="G52" i="21"/>
  <c r="G70" i="21" s="1"/>
  <c r="C83" i="21" s="1"/>
  <c r="B104" i="21" s="1"/>
  <c r="G51" i="21"/>
  <c r="G72" i="21" s="1"/>
  <c r="C86" i="21" s="1"/>
  <c r="B92" i="21" s="1"/>
  <c r="AG34" i="14" l="1"/>
  <c r="T34" i="14"/>
  <c r="AG33" i="14"/>
  <c r="T33" i="14"/>
  <c r="AG32" i="14"/>
  <c r="T32" i="14"/>
  <c r="G31" i="14"/>
  <c r="C31" i="14"/>
  <c r="AG30" i="14"/>
  <c r="T30" i="14"/>
  <c r="G30" i="14"/>
  <c r="C30" i="14"/>
  <c r="AG29" i="14"/>
  <c r="T29" i="14"/>
  <c r="G29" i="14"/>
  <c r="C29" i="14"/>
  <c r="AG28" i="14"/>
  <c r="T28" i="14"/>
  <c r="G28" i="14"/>
  <c r="C28" i="14"/>
  <c r="Q26" i="14"/>
  <c r="G26" i="14"/>
  <c r="C26" i="14"/>
  <c r="AG25" i="14"/>
  <c r="T25" i="14"/>
  <c r="Q25" i="14"/>
  <c r="G25" i="14"/>
  <c r="C25" i="14"/>
  <c r="AG24" i="14"/>
  <c r="T24" i="14"/>
  <c r="Q24" i="14"/>
  <c r="G24" i="14"/>
  <c r="C24" i="14"/>
  <c r="AG23" i="14"/>
  <c r="T23" i="14"/>
  <c r="Q23" i="14"/>
  <c r="G23" i="14"/>
  <c r="C23" i="14"/>
  <c r="Q21" i="14"/>
  <c r="G21" i="14"/>
  <c r="C21" i="14"/>
  <c r="AG20" i="14"/>
  <c r="T20" i="14"/>
  <c r="Q20" i="14"/>
  <c r="G20" i="14"/>
  <c r="C20" i="14"/>
  <c r="AG19" i="14"/>
  <c r="T19" i="14"/>
  <c r="Q19" i="14"/>
  <c r="G19" i="14"/>
  <c r="C19" i="14"/>
  <c r="AG18" i="14"/>
  <c r="T18" i="14"/>
  <c r="Q18" i="14"/>
  <c r="G18" i="14"/>
  <c r="C18" i="14"/>
  <c r="V18" i="14" l="1"/>
  <c r="AC34" i="14"/>
  <c r="AC19" i="14"/>
  <c r="Y19" i="14"/>
  <c r="Z18" i="14"/>
  <c r="W32" i="14"/>
  <c r="X20" i="14"/>
  <c r="X19" i="14"/>
  <c r="Y24" i="14"/>
  <c r="W28" i="14"/>
  <c r="W30" i="14"/>
  <c r="W33" i="14"/>
  <c r="W18" i="14"/>
  <c r="V19" i="14"/>
  <c r="Z19" i="14"/>
  <c r="Y20" i="14"/>
  <c r="AC20" i="14"/>
  <c r="W23" i="14"/>
  <c r="V24" i="14"/>
  <c r="Z24" i="14"/>
  <c r="Y25" i="14"/>
  <c r="AC25" i="14"/>
  <c r="X28" i="14"/>
  <c r="AB28" i="14"/>
  <c r="X29" i="14"/>
  <c r="AB29" i="14"/>
  <c r="X30" i="14"/>
  <c r="AB30" i="14"/>
  <c r="X32" i="14"/>
  <c r="AB32" i="14"/>
  <c r="X33" i="14"/>
  <c r="AB33" i="14"/>
  <c r="X34" i="14"/>
  <c r="AB34" i="14"/>
  <c r="V23" i="14"/>
  <c r="X25" i="14"/>
  <c r="W29" i="14"/>
  <c r="W34" i="14"/>
  <c r="Y18" i="14"/>
  <c r="AC18" i="14"/>
  <c r="AB19" i="14"/>
  <c r="W20" i="14"/>
  <c r="Y23" i="14"/>
  <c r="AC23" i="14"/>
  <c r="X24" i="14"/>
  <c r="AB24" i="14"/>
  <c r="W25" i="14"/>
  <c r="V28" i="14"/>
  <c r="Z28" i="14"/>
  <c r="V29" i="14"/>
  <c r="Z29" i="14"/>
  <c r="V30" i="14"/>
  <c r="Z30" i="14"/>
  <c r="V32" i="14"/>
  <c r="Z32" i="14"/>
  <c r="V33" i="14"/>
  <c r="Z33" i="14"/>
  <c r="V34" i="14"/>
  <c r="Z34" i="14"/>
  <c r="AB20" i="14"/>
  <c r="Z23" i="14"/>
  <c r="AC24" i="14"/>
  <c r="AB25" i="14"/>
  <c r="X18" i="14"/>
  <c r="AB18" i="14"/>
  <c r="W19" i="14"/>
  <c r="V20" i="14"/>
  <c r="Z20" i="14"/>
  <c r="X23" i="14"/>
  <c r="AB23" i="14"/>
  <c r="W24" i="14"/>
  <c r="V25" i="14"/>
  <c r="Z25" i="14"/>
  <c r="Y28" i="14"/>
  <c r="AC28" i="14"/>
  <c r="Y29" i="14"/>
  <c r="AC29" i="14"/>
  <c r="Y30" i="14"/>
  <c r="AC30" i="14"/>
  <c r="Y32" i="14"/>
  <c r="AC32" i="14"/>
  <c r="Y33" i="14"/>
  <c r="AC33" i="14"/>
  <c r="Y34" i="14"/>
  <c r="AA32" i="14" l="1"/>
  <c r="AF32" i="14" s="1"/>
  <c r="AA19" i="14"/>
  <c r="AF19" i="14" s="1"/>
  <c r="AA33" i="14"/>
  <c r="AF33" i="14" s="1"/>
  <c r="AA29" i="14"/>
  <c r="AF29" i="14" s="1"/>
  <c r="AA18" i="14"/>
  <c r="AF18" i="14" s="1"/>
  <c r="AA20" i="14"/>
  <c r="AF20" i="14" s="1"/>
  <c r="AA34" i="14"/>
  <c r="AF34" i="14" s="1"/>
  <c r="AA23" i="14"/>
  <c r="AF23" i="14" s="1"/>
  <c r="AA28" i="14"/>
  <c r="AF28" i="14" s="1"/>
  <c r="AA24" i="14"/>
  <c r="AF24" i="14" s="1"/>
  <c r="AA25" i="14"/>
  <c r="AF25" i="14" s="1"/>
  <c r="AA30" i="14"/>
  <c r="AF30" i="14" s="1"/>
  <c r="AE24" i="14" l="1"/>
  <c r="AE33" i="14"/>
  <c r="AE20" i="14"/>
  <c r="AE30" i="14"/>
  <c r="AE28" i="14"/>
  <c r="AE19" i="14"/>
  <c r="AE32" i="14"/>
  <c r="AE25" i="14"/>
  <c r="AE34" i="14"/>
  <c r="AE29" i="14"/>
  <c r="AE23" i="14"/>
  <c r="AE18" i="14"/>
  <c r="G44" i="14" l="1"/>
  <c r="G49" i="14" s="1"/>
  <c r="G42" i="14"/>
  <c r="G54" i="14" s="1"/>
  <c r="G43" i="14"/>
  <c r="G51" i="14" s="1"/>
  <c r="G37" i="14"/>
  <c r="G48" i="14" s="1"/>
  <c r="G35" i="14"/>
  <c r="G53" i="14" s="1"/>
  <c r="G36" i="14"/>
  <c r="G50" i="14" s="1"/>
  <c r="B37" i="14"/>
  <c r="C48" i="14" s="1"/>
  <c r="B35" i="14"/>
  <c r="C53" i="14" s="1"/>
  <c r="B36" i="14"/>
  <c r="C50" i="14" s="1"/>
  <c r="B44" i="14"/>
  <c r="C49" i="14" s="1"/>
  <c r="B42" i="14"/>
  <c r="C54" i="14" s="1"/>
  <c r="B43" i="14"/>
  <c r="C51" i="14" s="1"/>
  <c r="C60" i="14" l="1"/>
  <c r="C65" i="14"/>
  <c r="C64" i="14"/>
  <c r="G60" i="14"/>
  <c r="C63" i="14"/>
  <c r="G62" i="14"/>
  <c r="C59" i="14"/>
  <c r="C62" i="14"/>
  <c r="G63" i="14"/>
  <c r="B77" i="14" s="1"/>
  <c r="G65" i="14"/>
  <c r="B69" i="14" s="1"/>
  <c r="G64" i="14"/>
  <c r="B73" i="14" s="1"/>
  <c r="G59" i="14"/>
  <c r="B79" i="14" l="1"/>
  <c r="G69" i="14"/>
  <c r="G77" i="14"/>
  <c r="G79" i="14"/>
  <c r="G73" i="14"/>
  <c r="G75" i="14"/>
  <c r="G71" i="14"/>
  <c r="B71" i="14"/>
  <c r="B75" i="14"/>
  <c r="Q18" i="19" l="1"/>
  <c r="Z18" i="19"/>
  <c r="AA19" i="19"/>
  <c r="G51" i="19"/>
  <c r="G72" i="19" s="1"/>
  <c r="C86" i="19" s="1"/>
  <c r="B90" i="19" s="1"/>
  <c r="G54" i="19"/>
  <c r="G65" i="19" s="1"/>
  <c r="C79" i="19" s="1"/>
  <c r="G98" i="19" s="1"/>
  <c r="G59" i="19"/>
  <c r="G71" i="19" s="1"/>
  <c r="G84" i="19" s="1"/>
  <c r="B100" i="19" s="1"/>
  <c r="B51" i="19"/>
  <c r="C72" i="19" s="1"/>
  <c r="C85" i="19" s="1"/>
  <c r="B96" i="19" s="1"/>
  <c r="B58" i="19"/>
  <c r="C73" i="19" s="1"/>
  <c r="G86" i="19" s="1"/>
  <c r="B92" i="19" s="1"/>
  <c r="G52" i="19"/>
  <c r="G70" i="19" s="1"/>
  <c r="C84" i="19" s="1"/>
  <c r="B98" i="19" s="1"/>
  <c r="G58" i="19"/>
  <c r="G73" i="19" s="1"/>
  <c r="G85" i="19" s="1"/>
  <c r="B94" i="19" s="1"/>
  <c r="B52" i="19"/>
  <c r="C70" i="19" s="1"/>
  <c r="C83" i="19" s="1"/>
  <c r="B102" i="19" s="1"/>
  <c r="B59" i="19"/>
  <c r="C71" i="19" s="1"/>
  <c r="G83" i="19" s="1"/>
  <c r="B104" i="19" s="1"/>
  <c r="G53" i="19"/>
  <c r="G67" i="19" s="1"/>
  <c r="C80" i="19" s="1"/>
  <c r="G94" i="19" s="1"/>
  <c r="G60" i="19"/>
  <c r="G68" i="19" s="1"/>
  <c r="G80" i="19" s="1"/>
  <c r="G96" i="19" s="1"/>
  <c r="B53" i="19"/>
  <c r="C67" i="19" s="1"/>
  <c r="C81" i="19" s="1"/>
  <c r="G90" i="19" s="1"/>
  <c r="B60" i="19"/>
  <c r="C68" i="19" s="1"/>
  <c r="G81" i="19" s="1"/>
  <c r="G92" i="19" s="1"/>
  <c r="M18" i="19"/>
  <c r="W18" i="19" s="1"/>
  <c r="O18" i="19"/>
  <c r="W19" i="19" s="1"/>
  <c r="V19" i="19"/>
  <c r="B54" i="19"/>
  <c r="C65" i="19"/>
  <c r="C78" i="19" s="1"/>
  <c r="G102" i="19" s="1"/>
  <c r="B61" i="19"/>
  <c r="C66" i="19"/>
  <c r="G78" i="19" s="1"/>
  <c r="G104" i="19" s="1"/>
  <c r="G61" i="19"/>
  <c r="G66" i="19" s="1"/>
  <c r="G79" i="19" s="1"/>
  <c r="G100" i="19" s="1"/>
  <c r="X19" i="19" l="1"/>
  <c r="Y19" i="19"/>
  <c r="AD19" i="19" s="1"/>
  <c r="X18" i="19"/>
  <c r="V18" i="19"/>
  <c r="Y18" i="19" s="1"/>
  <c r="AD18" i="19" s="1"/>
  <c r="AC18" i="19" l="1"/>
  <c r="AC20" i="19"/>
  <c r="AC21" i="19"/>
  <c r="AC19" i="19"/>
</calcChain>
</file>

<file path=xl/sharedStrings.xml><?xml version="1.0" encoding="utf-8"?>
<sst xmlns="http://schemas.openxmlformats.org/spreadsheetml/2006/main" count="1364" uniqueCount="202">
  <si>
    <t>Reeks A</t>
  </si>
  <si>
    <t>Reeks B</t>
  </si>
  <si>
    <t>Schiftingswedstrijden</t>
  </si>
  <si>
    <t xml:space="preserve"> -</t>
  </si>
  <si>
    <t>A1</t>
  </si>
  <si>
    <t>A2</t>
  </si>
  <si>
    <t>B1</t>
  </si>
  <si>
    <t>B2</t>
  </si>
  <si>
    <t>Klassement Reeks A</t>
  </si>
  <si>
    <t>Klassement Reeks B</t>
  </si>
  <si>
    <t>Uitslag</t>
  </si>
  <si>
    <t>Punten</t>
  </si>
  <si>
    <t>Gespeeld</t>
  </si>
  <si>
    <t>Winst</t>
  </si>
  <si>
    <t>Verloren</t>
  </si>
  <si>
    <t>Doelpunten V</t>
  </si>
  <si>
    <t>Doelpunten T</t>
  </si>
  <si>
    <t>meeste punten</t>
  </si>
  <si>
    <t>Rangschikking</t>
  </si>
  <si>
    <t>Coeff</t>
  </si>
  <si>
    <t>doelpuntensaldo</t>
  </si>
  <si>
    <t>Plaatsingswedstrijden</t>
  </si>
  <si>
    <t>Klassement</t>
  </si>
  <si>
    <t>Penalties</t>
  </si>
  <si>
    <t>Team 4</t>
  </si>
  <si>
    <t>Team 8</t>
  </si>
  <si>
    <t>Reeks C</t>
  </si>
  <si>
    <t>Reeks D</t>
  </si>
  <si>
    <t>Team 12</t>
  </si>
  <si>
    <t>Klassement Reeks C</t>
  </si>
  <si>
    <t>Klassement Reeks D</t>
  </si>
  <si>
    <t>A3</t>
  </si>
  <si>
    <t>A4</t>
  </si>
  <si>
    <t>Team 16</t>
  </si>
  <si>
    <t>meest gemaakte doelpunten</t>
  </si>
  <si>
    <t>lot-trekking</t>
  </si>
  <si>
    <t>GelijkZP</t>
  </si>
  <si>
    <t>GelijkMP</t>
  </si>
  <si>
    <t>hoogste aantal gewonnen wedstrijden</t>
  </si>
  <si>
    <t>U10</t>
  </si>
  <si>
    <t>9u</t>
  </si>
  <si>
    <t>9u30</t>
  </si>
  <si>
    <t>10u</t>
  </si>
  <si>
    <t>10u30</t>
  </si>
  <si>
    <t>11u</t>
  </si>
  <si>
    <t>11u30</t>
  </si>
  <si>
    <t>12u</t>
  </si>
  <si>
    <t>13u</t>
  </si>
  <si>
    <t>13u30</t>
  </si>
  <si>
    <t>14u</t>
  </si>
  <si>
    <t>14u30</t>
  </si>
  <si>
    <t>15u</t>
  </si>
  <si>
    <t>15u30</t>
  </si>
  <si>
    <t>16u</t>
  </si>
  <si>
    <t>17u</t>
  </si>
  <si>
    <t>17u30</t>
  </si>
  <si>
    <t>18u</t>
  </si>
  <si>
    <t>19u</t>
  </si>
  <si>
    <t>19u30</t>
  </si>
  <si>
    <t>U11</t>
  </si>
  <si>
    <t>U13</t>
  </si>
  <si>
    <t>U15</t>
  </si>
  <si>
    <t>Gelijk</t>
  </si>
  <si>
    <t>meeste doelpunten V</t>
  </si>
  <si>
    <t>U6</t>
  </si>
  <si>
    <t>B3</t>
  </si>
  <si>
    <t>B4</t>
  </si>
  <si>
    <t>16u30</t>
  </si>
  <si>
    <t>U8</t>
  </si>
  <si>
    <t>3de reeks A - 3de reeks B</t>
  </si>
  <si>
    <t>2de reeks A - 2de reeks B</t>
  </si>
  <si>
    <t>2de reeks C - 2de reeks D</t>
  </si>
  <si>
    <t>3de reeks C - 3de reeks D</t>
  </si>
  <si>
    <t>1ste reeks A - 1ste reeks B</t>
  </si>
  <si>
    <t>1ste reeks C - 1ste reeks D</t>
  </si>
  <si>
    <t>verliezer 3de reeks AB - verliezer 3de reeks CD</t>
  </si>
  <si>
    <t>winnaar 3de reeks AB - winnaar 3de reeks CD</t>
  </si>
  <si>
    <t>verliezer 2de reeks AB - verliezer 2de reeks CD</t>
  </si>
  <si>
    <t>winnaar 2de reeks AB - winnaar 2de reeks CD</t>
  </si>
  <si>
    <t>verliezer 1ste reeks AB - verliezer 1ste reeks CD</t>
  </si>
  <si>
    <t>winnaar 1ste reeks AB - winnaar 1ste reeks CD</t>
  </si>
  <si>
    <t>4de reeks A - 4de reeks B</t>
  </si>
  <si>
    <t>4de reeks C - 4de reeks D</t>
  </si>
  <si>
    <t>verliezer 4de reeks AB - verliezer 4de reeks CD</t>
  </si>
  <si>
    <t>winnaar 4de reeks AB - winnaar 4de reeks CD</t>
  </si>
  <si>
    <t>U7</t>
  </si>
  <si>
    <t>U9</t>
  </si>
  <si>
    <t>12u30</t>
  </si>
  <si>
    <t>Scheidsrechter</t>
  </si>
  <si>
    <t>U12</t>
  </si>
  <si>
    <t>U17</t>
  </si>
  <si>
    <t>09u30</t>
  </si>
  <si>
    <t>14u20</t>
  </si>
  <si>
    <t>14u40</t>
  </si>
  <si>
    <t>15u20</t>
  </si>
  <si>
    <t>15u40</t>
  </si>
  <si>
    <t>16u20</t>
  </si>
  <si>
    <t>16u40</t>
  </si>
  <si>
    <t>FCV Dender</t>
  </si>
  <si>
    <t>KVVE Massemen City</t>
  </si>
  <si>
    <t>SK Vlierzele</t>
  </si>
  <si>
    <t>KSC Schroevers Moorsel</t>
  </si>
  <si>
    <t>KVVE Massemen Derby</t>
  </si>
  <si>
    <t>KVVE Massemen United</t>
  </si>
  <si>
    <t>KVVK Bassevelde</t>
  </si>
  <si>
    <t>KVV Windeke</t>
  </si>
  <si>
    <t>VSV Gent</t>
  </si>
  <si>
    <t>KME Machelen</t>
  </si>
  <si>
    <t>VC Zwijnaarde</t>
  </si>
  <si>
    <t>SK Aaigem</t>
  </si>
  <si>
    <t>KVV Schelde</t>
  </si>
  <si>
    <t>VK Liedekerke</t>
  </si>
  <si>
    <t>KSC Wielsbeke</t>
  </si>
  <si>
    <t>FCE Moortsele</t>
  </si>
  <si>
    <t>FC Mere</t>
  </si>
  <si>
    <t>Cercle Melle</t>
  </si>
  <si>
    <t>Jong Zulte</t>
  </si>
  <si>
    <t>KFC Heikant Zele</t>
  </si>
  <si>
    <t>TK Meldert</t>
  </si>
  <si>
    <t>SK Lochristi</t>
  </si>
  <si>
    <t>ksv sottegem</t>
  </si>
  <si>
    <t>A</t>
  </si>
  <si>
    <t>KVE Aalter</t>
  </si>
  <si>
    <t>KSK Kieldrecht</t>
  </si>
  <si>
    <t>KSV Melsen</t>
  </si>
  <si>
    <t>SKV Oostakker</t>
  </si>
  <si>
    <t>KVV Sintdenijssport</t>
  </si>
  <si>
    <t>VCE Houtem</t>
  </si>
  <si>
    <t>KFC Heusden</t>
  </si>
  <si>
    <t>KVV Zomergem</t>
  </si>
  <si>
    <t>RFC Wetteren</t>
  </si>
  <si>
    <t>SK Bellem</t>
  </si>
  <si>
    <t>FC Smetlede B</t>
  </si>
  <si>
    <t>FC Smetlede A</t>
  </si>
  <si>
    <t>KAA Gent (U10)</t>
  </si>
  <si>
    <t>HO Kalken</t>
  </si>
  <si>
    <t>DKW Evergem</t>
  </si>
  <si>
    <t>KSK Londerzeel</t>
  </si>
  <si>
    <t>SK Wachtebeke</t>
  </si>
  <si>
    <t>KAA Gent (U11)</t>
  </si>
  <si>
    <t xml:space="preserve">KVVE Massemen  </t>
  </si>
  <si>
    <t xml:space="preserve">KFC Heusden </t>
  </si>
  <si>
    <t>SK Berlare</t>
  </si>
  <si>
    <t>FCE Kuurne</t>
  </si>
  <si>
    <t>FC Galmaarden</t>
  </si>
  <si>
    <t>KSV Pittem</t>
  </si>
  <si>
    <t>FC Merelbeke</t>
  </si>
  <si>
    <t>SV Voorde</t>
  </si>
  <si>
    <t xml:space="preserve">KVVE Massemen </t>
  </si>
  <si>
    <t>Kluisbergen Sportief</t>
  </si>
  <si>
    <t>B</t>
  </si>
  <si>
    <t>15u00</t>
  </si>
  <si>
    <t>16u00</t>
  </si>
  <si>
    <t>17u00</t>
  </si>
  <si>
    <t>18u00</t>
  </si>
  <si>
    <t>KFCE Belzele</t>
  </si>
  <si>
    <t>KSK Erembodegem</t>
  </si>
  <si>
    <t>E. Mazenzele Opwijk</t>
  </si>
  <si>
    <t>FC Daknam</t>
  </si>
  <si>
    <t>Klauwaerts Kemzeke</t>
  </si>
  <si>
    <t>KSK Lebbeke</t>
  </si>
  <si>
    <t>BOKA United</t>
  </si>
  <si>
    <t>E. Buggenhout</t>
  </si>
  <si>
    <t>ESA Bottelare</t>
  </si>
  <si>
    <t>KVC DT Borsbeke</t>
  </si>
  <si>
    <t>KRC Bambrugge</t>
  </si>
  <si>
    <t>FC Tenstar Melle</t>
  </si>
  <si>
    <t>KFC Herleving Sinaai</t>
  </si>
  <si>
    <t>FC Kerksken</t>
  </si>
  <si>
    <t>FC Heikant Zele</t>
  </si>
  <si>
    <t>K. St. Denderleeuw</t>
  </si>
  <si>
    <t>SK Vinderhoute</t>
  </si>
  <si>
    <t>VK Eendracht Peizegem</t>
  </si>
  <si>
    <t>10u00</t>
  </si>
  <si>
    <t>12u00</t>
  </si>
  <si>
    <t>KVC Jong Lede</t>
  </si>
  <si>
    <t>Eendracht Hekelgem</t>
  </si>
  <si>
    <t>KVE Drongen</t>
  </si>
  <si>
    <t>KVE Winnik</t>
  </si>
  <si>
    <t>KFC Sparta Petegem</t>
  </si>
  <si>
    <t>SK Gerda Sint Niklaas</t>
  </si>
  <si>
    <t>KVC DT Borsbeke B</t>
  </si>
  <si>
    <t>KVC DT Borsbeke A</t>
  </si>
  <si>
    <t>VK Jong Geraardsbergen</t>
  </si>
  <si>
    <t>FC Borght</t>
  </si>
  <si>
    <t xml:space="preserve">KV Sint Gillis </t>
  </si>
  <si>
    <t>18u30</t>
  </si>
  <si>
    <t>19u00</t>
  </si>
  <si>
    <t>20u00</t>
  </si>
  <si>
    <t>20u30</t>
  </si>
  <si>
    <t>KAA Gent - U7</t>
  </si>
  <si>
    <t>VC Nazareth Eke</t>
  </si>
  <si>
    <t>FC Poesele</t>
  </si>
  <si>
    <t>Jago Sint Amandsberg</t>
  </si>
  <si>
    <t>KAA Gent - U8</t>
  </si>
  <si>
    <t>SV Zaffelare</t>
  </si>
  <si>
    <t>FC Juventus Schoonaarde</t>
  </si>
  <si>
    <t>SK Lebeke Aalst</t>
  </si>
  <si>
    <t>KVV Zelzate</t>
  </si>
  <si>
    <t>Dynamo Beervelde</t>
  </si>
  <si>
    <t>VCE Deftinge</t>
  </si>
  <si>
    <t>KAV Dendermonde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</si>
</sst>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20" fontId="0" fillId="0" borderId="0" xfId="0" applyNumberFormat="1"/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104"/>
  <sheetViews>
    <sheetView topLeftCell="A67" workbookViewId="0">
      <selection activeCell="G71" sqref="G71"/>
    </sheetView>
  </sheetViews>
  <sheetFormatPr defaultRowHeight="15" x14ac:dyDescent="0.25"/>
  <cols>
    <col min="3" max="3" width="22.140625" customWidth="1"/>
    <col min="4" max="4" width="3" customWidth="1"/>
    <col min="5" max="5" width="2.7109375" customWidth="1"/>
    <col min="6" max="6" width="4" customWidth="1"/>
    <col min="7" max="7" width="21.42578125" customWidth="1"/>
    <col min="8" max="8" width="2.28515625" customWidth="1"/>
    <col min="9" max="9" width="3" customWidth="1"/>
    <col min="10" max="10" width="2.7109375" customWidth="1"/>
    <col min="11" max="11" width="3" bestFit="1" customWidth="1"/>
    <col min="13" max="13" width="3.42578125" customWidth="1"/>
    <col min="14" max="14" width="1.85546875" customWidth="1"/>
    <col min="15" max="15" width="5.140625" customWidth="1"/>
    <col min="16" max="16" width="102.42578125" customWidth="1"/>
    <col min="17" max="17" width="75.85546875" customWidth="1"/>
    <col min="18" max="18" width="26.7109375" customWidth="1"/>
    <col min="19" max="19" width="17.5703125" bestFit="1" customWidth="1"/>
    <col min="20" max="20" width="2.42578125" customWidth="1"/>
    <col min="22" max="22" width="7.28515625" customWidth="1"/>
    <col min="23" max="23" width="7.42578125" customWidth="1"/>
    <col min="25" max="25" width="7.7109375" customWidth="1"/>
    <col min="26" max="26" width="13.42578125" bestFit="1" customWidth="1"/>
    <col min="27" max="27" width="13.140625" bestFit="1" customWidth="1"/>
    <col min="29" max="29" width="13.5703125" bestFit="1" customWidth="1"/>
  </cols>
  <sheetData>
    <row r="1" spans="1:30" ht="28.5" x14ac:dyDescent="0.45">
      <c r="D1" s="4" t="s">
        <v>85</v>
      </c>
    </row>
    <row r="2" spans="1:30" x14ac:dyDescent="0.25">
      <c r="C2" s="1" t="s">
        <v>0</v>
      </c>
      <c r="G2" s="1" t="s">
        <v>1</v>
      </c>
    </row>
    <row r="4" spans="1:30" x14ac:dyDescent="0.25">
      <c r="C4" s="7" t="s">
        <v>98</v>
      </c>
      <c r="G4" s="7" t="s">
        <v>126</v>
      </c>
    </row>
    <row r="5" spans="1:30" x14ac:dyDescent="0.25">
      <c r="C5" s="7" t="s">
        <v>119</v>
      </c>
      <c r="G5" s="7" t="s">
        <v>127</v>
      </c>
    </row>
    <row r="6" spans="1:30" x14ac:dyDescent="0.25">
      <c r="C6" s="7" t="s">
        <v>107</v>
      </c>
      <c r="G6" s="7" t="s">
        <v>128</v>
      </c>
    </row>
    <row r="7" spans="1:30" x14ac:dyDescent="0.25">
      <c r="C7" s="7" t="s">
        <v>105</v>
      </c>
      <c r="G7" s="7" t="s">
        <v>99</v>
      </c>
    </row>
    <row r="9" spans="1:30" x14ac:dyDescent="0.25">
      <c r="C9" s="1" t="s">
        <v>26</v>
      </c>
      <c r="G9" s="1" t="s">
        <v>27</v>
      </c>
    </row>
    <row r="11" spans="1:30" x14ac:dyDescent="0.25">
      <c r="C11" s="7" t="s">
        <v>103</v>
      </c>
      <c r="G11" s="7" t="s">
        <v>112</v>
      </c>
    </row>
    <row r="12" spans="1:30" x14ac:dyDescent="0.25">
      <c r="C12" s="7" t="s">
        <v>129</v>
      </c>
      <c r="G12" s="7" t="s">
        <v>100</v>
      </c>
    </row>
    <row r="13" spans="1:30" x14ac:dyDescent="0.25">
      <c r="C13" s="7" t="s">
        <v>164</v>
      </c>
      <c r="G13" s="7" t="s">
        <v>104</v>
      </c>
    </row>
    <row r="14" spans="1:30" x14ac:dyDescent="0.25">
      <c r="C14" s="7" t="s">
        <v>108</v>
      </c>
      <c r="G14" s="7" t="s">
        <v>117</v>
      </c>
    </row>
    <row r="16" spans="1:30" x14ac:dyDescent="0.25">
      <c r="A16" s="1" t="s">
        <v>2</v>
      </c>
      <c r="I16" s="1" t="s">
        <v>10</v>
      </c>
      <c r="M16" s="1" t="s">
        <v>11</v>
      </c>
      <c r="P16" s="1" t="s">
        <v>88</v>
      </c>
      <c r="U16" t="s">
        <v>12</v>
      </c>
      <c r="V16" t="s">
        <v>13</v>
      </c>
      <c r="W16" t="s">
        <v>62</v>
      </c>
      <c r="X16" t="s">
        <v>14</v>
      </c>
      <c r="Y16" t="s">
        <v>11</v>
      </c>
      <c r="Z16" t="s">
        <v>15</v>
      </c>
      <c r="AA16" t="s">
        <v>16</v>
      </c>
      <c r="AC16" t="s">
        <v>18</v>
      </c>
      <c r="AD16" t="s">
        <v>19</v>
      </c>
    </row>
    <row r="18" spans="1:31" x14ac:dyDescent="0.25">
      <c r="A18" s="7" t="s">
        <v>40</v>
      </c>
      <c r="B18" t="s">
        <v>4</v>
      </c>
      <c r="C18" t="str">
        <f>C4</f>
        <v>FCV Dender</v>
      </c>
      <c r="E18" t="s">
        <v>3</v>
      </c>
      <c r="G18" t="str">
        <f>C5</f>
        <v>SK Lochristi</v>
      </c>
      <c r="Q18" t="str">
        <f>IF(COUNT(I18:K18)=3,1,"")</f>
        <v/>
      </c>
      <c r="S18" t="str">
        <f>C4</f>
        <v>FCV Dender</v>
      </c>
      <c r="U18">
        <f>COUNTIF(C18:C46,C4) + COUNTIF(G18:G46,C4)</f>
        <v>3</v>
      </c>
      <c r="V18">
        <f>COUNTIFS(C18:C46,C4,M18:M46,3) + COUNTIFS(G18:G46,C4,O18:O46,3)</f>
        <v>0</v>
      </c>
      <c r="W18">
        <f>COUNTIFS(C18:C46,C4,M18:M46,1) + COUNTIFS(G18:G46,C4,O18:O46,1)</f>
        <v>0</v>
      </c>
      <c r="X18">
        <f>COUNTIFS(C18:C46,C4,M18:M46,0) + COUNTIFS(G18:G46,C4,O18:O46,0)</f>
        <v>0</v>
      </c>
      <c r="Y18">
        <f>V18*3+W18</f>
        <v>0</v>
      </c>
      <c r="Z18">
        <f>SUMIF(C18:C46,C4,I18:I46) + SUMIF(G18:G46,C4,K18:K46)</f>
        <v>0</v>
      </c>
      <c r="AA18">
        <f>SUMIF(C18:C46,C4,K18:K46) + SUMIF(G18:G46,C4,I18:I46)</f>
        <v>0</v>
      </c>
      <c r="AC18">
        <f>RANK(AD18,AD18:AD21,0)</f>
        <v>1</v>
      </c>
      <c r="AD18">
        <f>Y18+(Z18/100)+((Z18-AA18)/10000)</f>
        <v>0</v>
      </c>
      <c r="AE18" t="str">
        <f>C4</f>
        <v>FCV Dender</v>
      </c>
    </row>
    <row r="19" spans="1:31" x14ac:dyDescent="0.25">
      <c r="A19" s="7" t="s">
        <v>40</v>
      </c>
      <c r="B19" t="s">
        <v>5</v>
      </c>
      <c r="C19" t="str">
        <f>C6</f>
        <v>KME Machelen</v>
      </c>
      <c r="E19" t="s">
        <v>3</v>
      </c>
      <c r="G19" t="str">
        <f>C7</f>
        <v>KVV Windeke</v>
      </c>
      <c r="Q19" t="str">
        <f>IF(COUNT(I19:K19)=3,1,"")</f>
        <v/>
      </c>
      <c r="S19" t="str">
        <f>C5</f>
        <v>SK Lochristi</v>
      </c>
      <c r="U19">
        <f>COUNTIF(C18:C46,C5) + COUNTIF(G18:G46,C5)</f>
        <v>3</v>
      </c>
      <c r="V19">
        <f>COUNTIFS(C18:C46,C5,M18:M46,3) + COUNTIFS(G18:G46,C5,O18:O46,3)</f>
        <v>0</v>
      </c>
      <c r="W19">
        <f>COUNTIFS(C18:C46,C5,M18:M46,1) + COUNTIFS(G18:G46,C5,O18:O46,1)</f>
        <v>0</v>
      </c>
      <c r="X19">
        <f>COUNTIFS(C18:C46,C5,M18:M46,0) + COUNTIFS(G18:G46,C5,O18:O46,0)</f>
        <v>0</v>
      </c>
      <c r="Y19">
        <f>V19*3+W19</f>
        <v>0</v>
      </c>
      <c r="Z19">
        <f>SUMIF(C18:C46,C5,I18:I46) + SUMIF(G18:G46,C5,K18:K46)</f>
        <v>0</v>
      </c>
      <c r="AA19">
        <f>SUMIF(C18:C46,C5,K18:K46) + SUMIF(G18:G46,C5,I18:I46)</f>
        <v>0</v>
      </c>
      <c r="AC19">
        <f>RANK(AD19,AD18:AD21,0)</f>
        <v>1</v>
      </c>
      <c r="AD19">
        <f>Y19+(Z19/100)+((Z19-AA19)/10000)</f>
        <v>0</v>
      </c>
      <c r="AE19" t="str">
        <f>C5</f>
        <v>SK Lochristi</v>
      </c>
    </row>
    <row r="20" spans="1:31" x14ac:dyDescent="0.25">
      <c r="A20" s="7" t="s">
        <v>40</v>
      </c>
      <c r="B20" t="s">
        <v>31</v>
      </c>
      <c r="C20" t="str">
        <f>G4</f>
        <v>KVV Sintdenijssport</v>
      </c>
      <c r="E20" t="s">
        <v>3</v>
      </c>
      <c r="G20" t="str">
        <f>G5</f>
        <v>VCE Houtem</v>
      </c>
      <c r="Q20" t="str">
        <f>IF(COUNT(I20:K20)=3,1,"")</f>
        <v/>
      </c>
      <c r="S20" t="str">
        <f>C6</f>
        <v>KME Machelen</v>
      </c>
      <c r="U20">
        <f>COUNTIF(C18:C46,C6) + COUNTIF(G18:G46,C6)</f>
        <v>3</v>
      </c>
      <c r="V20">
        <f>COUNTIFS(C18:C46,C6,M18:M46,3) + COUNTIFS(G18:G46,C6,O18:O46,3)</f>
        <v>0</v>
      </c>
      <c r="W20">
        <f>COUNTIFS(C18:C46,C6,M18:M46,1) + COUNTIFS(G18:G46,C6,O18:O46,1)</f>
        <v>0</v>
      </c>
      <c r="X20">
        <f>COUNTIFS(C18:C46,C6,M18:M46,0) + COUNTIFS(G18:G46,C6,O18:O46,0)</f>
        <v>0</v>
      </c>
      <c r="Y20">
        <f>V20*3+W20</f>
        <v>0</v>
      </c>
      <c r="Z20">
        <f>SUMIF(C18:C46,C6,I18:I46) + SUMIF(G18:G46,C6,K18:K46)</f>
        <v>0</v>
      </c>
      <c r="AA20">
        <f>SUMIF(C18:C46,C6,K18:K46) + SUMIF(G18:G46,C6,I18:I46)</f>
        <v>0</v>
      </c>
      <c r="AC20">
        <f>RANK(AD20,AD18:AD21,0)</f>
        <v>1</v>
      </c>
      <c r="AD20">
        <f>Y20+(Z20/100)+((Z20-AA20)/10000)</f>
        <v>0</v>
      </c>
      <c r="AE20" t="str">
        <f>C6</f>
        <v>KME Machelen</v>
      </c>
    </row>
    <row r="21" spans="1:31" x14ac:dyDescent="0.25">
      <c r="A21" s="7" t="s">
        <v>40</v>
      </c>
      <c r="B21" t="s">
        <v>32</v>
      </c>
      <c r="C21" t="str">
        <f>G6</f>
        <v>KFC Heusden</v>
      </c>
      <c r="E21" t="s">
        <v>3</v>
      </c>
      <c r="G21" t="str">
        <f>G7</f>
        <v>KVVE Massemen City</v>
      </c>
      <c r="Q21" t="str">
        <f>IF(COUNT(I21:K21)=3,1,"")</f>
        <v/>
      </c>
      <c r="S21" t="s">
        <v>24</v>
      </c>
      <c r="U21">
        <f>COUNTIF(C18:C46,C7) + COUNTIF(G18:G46,C7)</f>
        <v>3</v>
      </c>
      <c r="V21">
        <f>COUNTIFS(C18:C46,C7,M18:M46,3) + COUNTIFS(G18:G46,C7,O18:O46,3)</f>
        <v>0</v>
      </c>
      <c r="W21">
        <f>COUNTIFS(C18:C46,C7,M18:M46,1) + COUNTIFS(G18:G46,C7,O18:O46,1)</f>
        <v>0</v>
      </c>
      <c r="X21">
        <f>COUNTIFS(C18:C46,C7,M18:M46,0) + COUNTIFS(G18:G46,C7,O18:O46,0)</f>
        <v>0</v>
      </c>
      <c r="Y21">
        <f>V21*3+W21</f>
        <v>0</v>
      </c>
      <c r="Z21">
        <f>SUMIF(C18:C46,C7,I18:I46) + SUMIF(G18:G46,C7,K18:K46)</f>
        <v>0</v>
      </c>
      <c r="AA21">
        <f>SUMIF(C18:C46,C7,K18:K46) + SUMIF(G18:G46,C7,I18:I46)</f>
        <v>0</v>
      </c>
      <c r="AC21">
        <f>RANK(AD21,AD18:AD21,0)</f>
        <v>1</v>
      </c>
      <c r="AD21">
        <f>Y21+(Z21/100)+((Z21-AA21)/10000)</f>
        <v>0</v>
      </c>
      <c r="AE21" t="str">
        <f>C7</f>
        <v>KVV Windeke</v>
      </c>
    </row>
    <row r="23" spans="1:31" x14ac:dyDescent="0.25">
      <c r="A23" s="7" t="s">
        <v>40</v>
      </c>
      <c r="B23" t="s">
        <v>6</v>
      </c>
      <c r="C23" t="str">
        <f>C11</f>
        <v>KVVE Massemen United</v>
      </c>
      <c r="E23" t="s">
        <v>3</v>
      </c>
      <c r="G23" t="str">
        <f>C12</f>
        <v>KVV Zomergem</v>
      </c>
      <c r="Q23" t="str">
        <f>IF(COUNT(I23:K23)=3,1,"")</f>
        <v/>
      </c>
      <c r="S23" t="str">
        <f>G4</f>
        <v>KVV Sintdenijssport</v>
      </c>
      <c r="U23">
        <f>COUNTIF(C18:D46,G4) + COUNTIF(G18:G46,G4)</f>
        <v>3</v>
      </c>
      <c r="V23">
        <f>COUNTIFS(C18:C46,G4,M18:M46,3) + COUNTIFS(G18:G46,G4,O18:O46,3)</f>
        <v>0</v>
      </c>
      <c r="W23">
        <f>COUNTIFS(C18:C46,G4,M18:M46,1) + COUNTIFS(G18:G46,G4,O18:O46,1)</f>
        <v>0</v>
      </c>
      <c r="X23">
        <f>COUNTIFS(C18:C46,G4,M18:M46,0) + COUNTIFS(G18:G46,G4,O18:O46,0)</f>
        <v>0</v>
      </c>
      <c r="Y23">
        <f>V23*3+W23</f>
        <v>0</v>
      </c>
      <c r="Z23">
        <f>SUMIF(C18:C46,G4,I18:I46) + SUMIF(G18:G46,G4,K18:K46)</f>
        <v>0</v>
      </c>
      <c r="AA23">
        <f>SUMIF(C18:C46,G4,K18:K46) + SUMIF(G18:G46,G4,I18:I46)</f>
        <v>0</v>
      </c>
      <c r="AC23">
        <f>RANK(AD23,AD23:AD26,0)</f>
        <v>1</v>
      </c>
      <c r="AD23">
        <f>Y23+(Z23/100)+((Z23-AA23)/10000)</f>
        <v>0</v>
      </c>
      <c r="AE23" t="str">
        <f>G4</f>
        <v>KVV Sintdenijssport</v>
      </c>
    </row>
    <row r="24" spans="1:31" x14ac:dyDescent="0.25">
      <c r="A24" s="7" t="s">
        <v>40</v>
      </c>
      <c r="B24" t="s">
        <v>7</v>
      </c>
      <c r="C24" t="str">
        <f>C13</f>
        <v>KVC DT Borsbeke</v>
      </c>
      <c r="E24" t="s">
        <v>3</v>
      </c>
      <c r="G24" t="str">
        <f>C14</f>
        <v>VC Zwijnaarde</v>
      </c>
      <c r="Q24" t="str">
        <f>IF(COUNT(I24:K24)=3,1,"")</f>
        <v/>
      </c>
      <c r="S24" t="str">
        <f>G5</f>
        <v>VCE Houtem</v>
      </c>
      <c r="U24">
        <f>COUNTIF(C18:C46,G5) + COUNTIF(G18:G46,G5)</f>
        <v>3</v>
      </c>
      <c r="V24">
        <f>COUNTIFS(C18:C46,G5,M18:M46,3) + COUNTIFS(G18:G46,G5,O18:O46,3)</f>
        <v>0</v>
      </c>
      <c r="W24">
        <f>COUNTIFS(C18:C46,G5,M18:M46,1) + COUNTIFS(G18:G46,G5,O18:O46,1)</f>
        <v>0</v>
      </c>
      <c r="X24">
        <f>COUNTIFS(C18:C46,G5,M18:M46,0) + COUNTIFS(G18:G46,G5,O18:O46,0)</f>
        <v>0</v>
      </c>
      <c r="Y24">
        <f>V24*3+W24</f>
        <v>0</v>
      </c>
      <c r="Z24">
        <f>SUMIF(C18:C46,G5,I18:I46) + SUMIF(G18:G46,G5,K18:K46)</f>
        <v>0</v>
      </c>
      <c r="AA24">
        <f>SUMIF(C18:C46,G5,K18:K46) + SUMIF(G18:G46,G5,I18:I46)</f>
        <v>0</v>
      </c>
      <c r="AC24">
        <f>RANK(AD24,AD23:AD26,0)</f>
        <v>1</v>
      </c>
      <c r="AD24">
        <f>Y24+(Z24/100)+((Z24-AA24)/10000)</f>
        <v>0</v>
      </c>
      <c r="AE24" t="str">
        <f>G5</f>
        <v>VCE Houtem</v>
      </c>
    </row>
    <row r="25" spans="1:31" x14ac:dyDescent="0.25">
      <c r="A25" s="7" t="s">
        <v>40</v>
      </c>
      <c r="B25" t="s">
        <v>65</v>
      </c>
      <c r="C25" t="str">
        <f>G11</f>
        <v>KSC Wielsbeke</v>
      </c>
      <c r="E25" t="s">
        <v>3</v>
      </c>
      <c r="G25" t="str">
        <f>G12</f>
        <v>SK Vlierzele</v>
      </c>
      <c r="Q25" t="str">
        <f>IF(COUNT(I25:K25)=3,1,"")</f>
        <v/>
      </c>
      <c r="S25" t="str">
        <f>G6</f>
        <v>KFC Heusden</v>
      </c>
      <c r="U25">
        <f>COUNTIF(C18:C46,G6) + COUNTIF(G18:G46,G6)</f>
        <v>3</v>
      </c>
      <c r="V25">
        <f>COUNTIFS(C18:C46,G6,M18:M46,3) + COUNTIFS(G18:G46,G6,O18:O46,3)</f>
        <v>0</v>
      </c>
      <c r="W25">
        <f>COUNTIFS(C18:C46,G6,M18:M46,1) + COUNTIFS(G18:G46,G6,O18:O46,1)</f>
        <v>0</v>
      </c>
      <c r="X25">
        <f>COUNTIFS(C18:C46,G6,M18:M46,0) + COUNTIFS(G18:G46,G6,O18:O46,0)</f>
        <v>0</v>
      </c>
      <c r="Y25">
        <f>V25*3+W25</f>
        <v>0</v>
      </c>
      <c r="Z25">
        <f>SUMIF(C18:C46,G6,I18:I46) + SUMIF(G18:G46,G6,K18:K46)</f>
        <v>0</v>
      </c>
      <c r="AA25">
        <f>SUMIF(C18:C46,G6,K18:K46) + SUMIF(G18:G46,G6,I18:I46)</f>
        <v>0</v>
      </c>
      <c r="AC25">
        <f>RANK(AD25,AD23:AD26,0)</f>
        <v>1</v>
      </c>
      <c r="AD25">
        <f>Y25+(Z25/100)+((Z25-AA25)/10000)</f>
        <v>0</v>
      </c>
      <c r="AE25" t="str">
        <f>G6</f>
        <v>KFC Heusden</v>
      </c>
    </row>
    <row r="26" spans="1:31" x14ac:dyDescent="0.25">
      <c r="A26" s="7" t="s">
        <v>40</v>
      </c>
      <c r="B26" t="s">
        <v>66</v>
      </c>
      <c r="C26" t="str">
        <f>G13</f>
        <v>KVVK Bassevelde</v>
      </c>
      <c r="E26" t="s">
        <v>3</v>
      </c>
      <c r="G26" t="str">
        <f>G14</f>
        <v>KFC Heikant Zele</v>
      </c>
      <c r="Q26" t="str">
        <f>IF(COUNT(I26:K26)=3,1,"")</f>
        <v/>
      </c>
      <c r="S26" t="s">
        <v>25</v>
      </c>
      <c r="U26">
        <f>COUNTIF(C18:C46,G7) + COUNTIF(G18:G46,G7)</f>
        <v>3</v>
      </c>
      <c r="V26">
        <f>COUNTIFS(C18:C46,G7,M18:M46,3) + COUNTIFS(G18:G46,G7,O18:O46,3)</f>
        <v>0</v>
      </c>
      <c r="W26">
        <f>COUNTIFS(C18:C46,G7,M18:M46,1) + COUNTIFS(G18:G46,G7,O18:O46,1)</f>
        <v>0</v>
      </c>
      <c r="X26">
        <f>COUNTIFS(C18:C46,G7,M18:M46,0) + COUNTIFS(G18:G46,G7,O18:O46,0)</f>
        <v>0</v>
      </c>
      <c r="Y26">
        <f>V26*3+W26</f>
        <v>0</v>
      </c>
      <c r="Z26">
        <f>SUMIF(C18:C46,G7,I18:I46) + SUMIF(G18:G46,G7,K18:K46)</f>
        <v>0</v>
      </c>
      <c r="AA26">
        <f>SUMIF(C18:C46,G7,K18:K46) + SUMIF(G18:G46,G7,I18:I46)</f>
        <v>0</v>
      </c>
      <c r="AC26">
        <f>RANK(AD26,AD23:AD26,0)</f>
        <v>1</v>
      </c>
      <c r="AD26">
        <f>Y26+(Z26/100)+((Z26-AA26)/10000)</f>
        <v>0</v>
      </c>
      <c r="AE26" t="str">
        <f>G7</f>
        <v>KVVE Massemen City</v>
      </c>
    </row>
    <row r="28" spans="1:31" x14ac:dyDescent="0.25">
      <c r="A28" s="7" t="s">
        <v>91</v>
      </c>
      <c r="B28" t="s">
        <v>4</v>
      </c>
      <c r="C28" t="str">
        <f>C5</f>
        <v>SK Lochristi</v>
      </c>
      <c r="E28" t="s">
        <v>3</v>
      </c>
      <c r="G28" t="str">
        <f>C6</f>
        <v>KME Machelen</v>
      </c>
      <c r="S28" t="str">
        <f>C11</f>
        <v>KVVE Massemen United</v>
      </c>
      <c r="U28">
        <f>COUNTIF(C18:C46,C11) + COUNTIF(G18:G46,C11)</f>
        <v>3</v>
      </c>
      <c r="V28">
        <f>COUNTIFS(C18:C46,C11,M18:M46,3) + COUNTIFS(G18:G46,C11,O18:O46,3)</f>
        <v>0</v>
      </c>
      <c r="W28">
        <f>COUNTIFS(C18:C46,C11,M18:M46,1) + COUNTIFS(G18:G46,C11,O18:O46,1)</f>
        <v>0</v>
      </c>
      <c r="X28">
        <f>COUNTIFS(C18:C46,C11,M18:M46,0) + COUNTIFS(G18:G46,C11,O18:O46,0)</f>
        <v>0</v>
      </c>
      <c r="Y28">
        <f>V28*3+W28</f>
        <v>0</v>
      </c>
      <c r="Z28">
        <f>SUMIF(C18:C46,C11,I18:I46) + SUMIF(G18:G46,C11,K18:K46)</f>
        <v>0</v>
      </c>
      <c r="AA28">
        <f>SUMIF(C18:C46,C11,K18:K46) + SUMIF(G18:G46,C11,I18:I46)</f>
        <v>0</v>
      </c>
      <c r="AC28">
        <f>RANK(AD28,AD28:AD31,0)</f>
        <v>1</v>
      </c>
      <c r="AD28">
        <f>Y28+(Z28/100)+((Z28-AA28)/10000)</f>
        <v>0</v>
      </c>
      <c r="AE28" t="str">
        <f>C11</f>
        <v>KVVE Massemen United</v>
      </c>
    </row>
    <row r="29" spans="1:31" x14ac:dyDescent="0.25">
      <c r="A29" s="7" t="s">
        <v>91</v>
      </c>
      <c r="B29" t="s">
        <v>5</v>
      </c>
      <c r="C29" t="str">
        <f>C7</f>
        <v>KVV Windeke</v>
      </c>
      <c r="E29" t="s">
        <v>3</v>
      </c>
      <c r="G29" t="str">
        <f>C4</f>
        <v>FCV Dender</v>
      </c>
      <c r="S29" t="str">
        <f>C12</f>
        <v>KVV Zomergem</v>
      </c>
      <c r="U29">
        <f>COUNTIF(C18:C46,C12) + COUNTIF(G18:G46,C12)</f>
        <v>3</v>
      </c>
      <c r="V29">
        <f>COUNTIFS(C18:C46,C12,M18:M46,3) + COUNTIFS(G18:G46,C12,O18:O46,3)</f>
        <v>0</v>
      </c>
      <c r="W29">
        <f>COUNTIFS(C18:C46,C12,M18:M46,1) + COUNTIFS(G18:G46,C12,O18:O46,1)</f>
        <v>0</v>
      </c>
      <c r="X29">
        <f>COUNTIFS(C18:C46,C12,M18:M46,0) + COUNTIFS(G18:G46,C12,O18:O46,0)</f>
        <v>0</v>
      </c>
      <c r="Y29">
        <f>V29*3+W29</f>
        <v>0</v>
      </c>
      <c r="Z29">
        <f>SUMIF(C18:C46,C12,I18:I46) + SUMIF(G18:G46,C12,K18:K46)</f>
        <v>0</v>
      </c>
      <c r="AA29">
        <f>SUMIF(C18:C46,C12,K18:K46) + SUMIF(G18:G46,C12,I18:I46)</f>
        <v>0</v>
      </c>
      <c r="AC29">
        <f>RANK(AD29,AD28:AD31,0)</f>
        <v>1</v>
      </c>
      <c r="AD29">
        <f>Y29+(Z29/100)+((Z29-AA29)/10000)</f>
        <v>0</v>
      </c>
      <c r="AE29" t="str">
        <f>C12</f>
        <v>KVV Zomergem</v>
      </c>
    </row>
    <row r="30" spans="1:31" x14ac:dyDescent="0.25">
      <c r="A30" s="7" t="s">
        <v>91</v>
      </c>
      <c r="B30" t="s">
        <v>31</v>
      </c>
      <c r="C30" t="str">
        <f>G5</f>
        <v>VCE Houtem</v>
      </c>
      <c r="E30" t="s">
        <v>3</v>
      </c>
      <c r="G30" t="str">
        <f>G6</f>
        <v>KFC Heusden</v>
      </c>
      <c r="S30" t="str">
        <f>C13</f>
        <v>KVC DT Borsbeke</v>
      </c>
      <c r="U30">
        <f>COUNTIF(C18:C46,C13) + COUNTIF(G18:G46,C13)</f>
        <v>3</v>
      </c>
      <c r="V30">
        <f>COUNTIFS(C18:C46,C13,M18:M46,3) + COUNTIFS(G18:G46,C13,O18:O46,3)</f>
        <v>0</v>
      </c>
      <c r="W30">
        <f>COUNTIFS(C18:C46,C13,M18:M46,1) + COUNTIFS(G18:G46,C13,O18:O46,1)</f>
        <v>0</v>
      </c>
      <c r="X30">
        <f>COUNTIFS(C18:C46,C13,M18:M46,0) + COUNTIFS(G18:G46,C13,O18:O46,0)</f>
        <v>0</v>
      </c>
      <c r="Y30">
        <f>V30*3+W30</f>
        <v>0</v>
      </c>
      <c r="Z30">
        <f>SUMIF(C18:C46,C13,I18:I46) + SUMIF(G18:G46,C13,K18:K46)</f>
        <v>0</v>
      </c>
      <c r="AA30">
        <f>SUMIF(C18:C46,C13,K18:K46) + SUMIF(G18:G46,C13,I18:I46)</f>
        <v>0</v>
      </c>
      <c r="AC30">
        <f>RANK(AD30,AD28:AD31,0)</f>
        <v>1</v>
      </c>
      <c r="AD30">
        <f>Y30+(Z30/100)+((Z30-AA30)/10000)</f>
        <v>0</v>
      </c>
      <c r="AE30" t="str">
        <f>C13</f>
        <v>KVC DT Borsbeke</v>
      </c>
    </row>
    <row r="31" spans="1:31" x14ac:dyDescent="0.25">
      <c r="A31" s="7" t="s">
        <v>91</v>
      </c>
      <c r="B31" t="s">
        <v>32</v>
      </c>
      <c r="C31" t="str">
        <f>G7</f>
        <v>KVVE Massemen City</v>
      </c>
      <c r="E31" t="s">
        <v>3</v>
      </c>
      <c r="G31" t="str">
        <f>G4</f>
        <v>KVV Sintdenijssport</v>
      </c>
      <c r="S31" t="s">
        <v>28</v>
      </c>
      <c r="U31">
        <f>COUNTIF(C18:C46,C14) + COUNTIF(G18:G46,C14)</f>
        <v>3</v>
      </c>
      <c r="V31">
        <f>COUNTIFS(C18:C46,C14,M18:M46,3) + COUNTIFS(G18:G46,C14,O18:O46,3)</f>
        <v>0</v>
      </c>
      <c r="W31">
        <f>COUNTIFS(C18:C46,C14,M18:M46,1) + COUNTIFS(G18:G46,C14,O18:O46,1)</f>
        <v>0</v>
      </c>
      <c r="X31">
        <f>COUNTIFS(C18:C46,C14,M18:M46,0) + COUNTIFS(G18:G46,C14,O18:O46,0)</f>
        <v>0</v>
      </c>
      <c r="Y31">
        <f>V31*3+W31</f>
        <v>0</v>
      </c>
      <c r="Z31">
        <f>SUMIF(C18:C46,C14,I18:I46) + SUMIF(G18:G46,C14,K18:K46)</f>
        <v>0</v>
      </c>
      <c r="AA31">
        <f>SUMIF(C18:C46,C14,K18:K46) + SUMIF(G18:G46,C14,I18:I46)</f>
        <v>0</v>
      </c>
      <c r="AC31">
        <f>RANK(AD31,AD28:AD31,0)</f>
        <v>1</v>
      </c>
      <c r="AD31">
        <f>Y31+(Z31/100)+((Z31-AA31)/10000)</f>
        <v>0</v>
      </c>
      <c r="AE31" t="str">
        <f>C14</f>
        <v>VC Zwijnaarde</v>
      </c>
    </row>
    <row r="33" spans="1:31" x14ac:dyDescent="0.25">
      <c r="A33" s="7" t="s">
        <v>91</v>
      </c>
      <c r="B33" t="s">
        <v>6</v>
      </c>
      <c r="C33" t="str">
        <f>C12</f>
        <v>KVV Zomergem</v>
      </c>
      <c r="E33" t="s">
        <v>3</v>
      </c>
      <c r="G33" t="str">
        <f>C13</f>
        <v>KVC DT Borsbeke</v>
      </c>
      <c r="S33" t="str">
        <f>G11</f>
        <v>KSC Wielsbeke</v>
      </c>
      <c r="U33">
        <f>COUNTIF(C18:C46,G11) + COUNTIF(G18:G46,G11)</f>
        <v>3</v>
      </c>
      <c r="V33">
        <f>COUNTIFS(C18:C46,G11,M18:M46,3) + COUNTIFS(G18:G46,G11,O18:O46,3)</f>
        <v>0</v>
      </c>
      <c r="W33">
        <f>COUNTIFS(C18:C46,G11,M18:M46,1) + COUNTIFS(G18:G46,G11,O18:O46,1)</f>
        <v>0</v>
      </c>
      <c r="X33">
        <f>COUNTIFS(C18:C46,G11,M18:M46,0) + COUNTIFS(G18:G46,G11,O18:O46,0)</f>
        <v>0</v>
      </c>
      <c r="Y33">
        <f>V33*3+W33</f>
        <v>0</v>
      </c>
      <c r="Z33">
        <f>SUMIF(C18:C46,G11,I18:I46) + SUMIF(G18:G46,G11,K18:K46)</f>
        <v>0</v>
      </c>
      <c r="AA33">
        <f>SUMIF(C18:C46,G11,K18:K46) + SUMIF(G18:G46,G11,I18:I46)</f>
        <v>0</v>
      </c>
      <c r="AC33">
        <f>RANK(AD33,AD33:AD36,0)</f>
        <v>1</v>
      </c>
      <c r="AD33">
        <f>Y33+(Z33/100)+((Z33-AA33)/10000)</f>
        <v>0</v>
      </c>
      <c r="AE33" t="str">
        <f>G11</f>
        <v>KSC Wielsbeke</v>
      </c>
    </row>
    <row r="34" spans="1:31" x14ac:dyDescent="0.25">
      <c r="A34" s="7" t="s">
        <v>91</v>
      </c>
      <c r="B34" t="s">
        <v>7</v>
      </c>
      <c r="C34" t="str">
        <f>C14</f>
        <v>VC Zwijnaarde</v>
      </c>
      <c r="E34" t="s">
        <v>3</v>
      </c>
      <c r="G34" t="str">
        <f>C11</f>
        <v>KVVE Massemen United</v>
      </c>
      <c r="S34" t="str">
        <f>G12</f>
        <v>SK Vlierzele</v>
      </c>
      <c r="U34">
        <f>COUNTIF(C18:C46,G12) + COUNTIF(G18:G46,G12)</f>
        <v>3</v>
      </c>
      <c r="V34">
        <f>COUNTIFS(C18:C46,G12,M18:M46,3) + COUNTIFS(G18:G46,G12,O18:O46,3)</f>
        <v>0</v>
      </c>
      <c r="W34">
        <f>COUNTIFS(C18:C46,G12,M18:M46,1) + COUNTIFS(G18:G46,G12,O18:O46,1)</f>
        <v>0</v>
      </c>
      <c r="X34">
        <f>COUNTIFS(C18:C46,G12,M18:M46,0) + COUNTIFS(G18:G46,G12,O18:O46,0)</f>
        <v>0</v>
      </c>
      <c r="Y34">
        <f>V34*3+W34</f>
        <v>0</v>
      </c>
      <c r="Z34">
        <f>SUMIF(C18:C46,G12,I18:I46) + SUMIF(G18:G46,G12,K18:K46)</f>
        <v>0</v>
      </c>
      <c r="AA34">
        <f>SUMIF(C18:C46,G12,K18:K46) + SUMIF(G18:G46,G12,I18:I46)</f>
        <v>0</v>
      </c>
      <c r="AC34">
        <f>RANK(AD34,AD33:AD36,0)</f>
        <v>1</v>
      </c>
      <c r="AD34">
        <f>Y34+(Z34/100)+((Z34-AA34)/10000)</f>
        <v>0</v>
      </c>
      <c r="AE34" t="str">
        <f>G12</f>
        <v>SK Vlierzele</v>
      </c>
    </row>
    <row r="35" spans="1:31" x14ac:dyDescent="0.25">
      <c r="A35" s="7" t="s">
        <v>91</v>
      </c>
      <c r="B35" t="s">
        <v>65</v>
      </c>
      <c r="C35" t="str">
        <f>G12</f>
        <v>SK Vlierzele</v>
      </c>
      <c r="E35" t="s">
        <v>3</v>
      </c>
      <c r="G35" t="str">
        <f>G13</f>
        <v>KVVK Bassevelde</v>
      </c>
      <c r="S35" t="str">
        <f>G13</f>
        <v>KVVK Bassevelde</v>
      </c>
      <c r="U35">
        <f>COUNTIF(C18:C46,G13) + COUNTIF(G18:G46,G13)</f>
        <v>3</v>
      </c>
      <c r="V35">
        <f>COUNTIFS(C18:C46,G13,M18:M46,3) + COUNTIFS(G18:G46,G13,O18:O46,3)</f>
        <v>0</v>
      </c>
      <c r="W35">
        <f>COUNTIFS(C18:C46,G13,M18:M46,1) + COUNTIFS(G18:G46,G13,O18:O46,1)</f>
        <v>0</v>
      </c>
      <c r="X35">
        <f>COUNTIFS(C18:C46,G13,M18:M46,0) + COUNTIFS(G18:G46,G13,O18:O46,0)</f>
        <v>0</v>
      </c>
      <c r="Y35">
        <f>V35*3+W35</f>
        <v>0</v>
      </c>
      <c r="Z35">
        <f>SUMIF(C18:C46,G13,I18:I46) + SUMIF(G18:G46,G13,K18:K46)</f>
        <v>0</v>
      </c>
      <c r="AA35">
        <f>SUMIF(C18:C46,G13,K18:K46) + SUMIF(G18:G46,G13,I18:I46)</f>
        <v>0</v>
      </c>
      <c r="AC35">
        <f>RANK(AD35,AD33:AD36,0)</f>
        <v>1</v>
      </c>
      <c r="AD35">
        <f>Y35+(Z35/100)+((Z35-AA35)/10000)</f>
        <v>0</v>
      </c>
      <c r="AE35" t="str">
        <f>G13</f>
        <v>KVVK Bassevelde</v>
      </c>
    </row>
    <row r="36" spans="1:31" x14ac:dyDescent="0.25">
      <c r="A36" s="7" t="s">
        <v>91</v>
      </c>
      <c r="B36" t="s">
        <v>66</v>
      </c>
      <c r="C36" t="str">
        <f>G14</f>
        <v>KFC Heikant Zele</v>
      </c>
      <c r="E36" t="s">
        <v>3</v>
      </c>
      <c r="G36" t="str">
        <f>G11</f>
        <v>KSC Wielsbeke</v>
      </c>
      <c r="S36" t="s">
        <v>33</v>
      </c>
      <c r="U36">
        <f>COUNTIF(C18:C46,G14) + COUNTIF(G18:G46,G14)</f>
        <v>3</v>
      </c>
      <c r="V36">
        <f>COUNTIFS(C18:C46,G14,M18:M46,3) + COUNTIFS(G18:G46,G14,O18:O46,3)</f>
        <v>0</v>
      </c>
      <c r="W36">
        <f>COUNTIFS(C18:C46,G14,M18:M46,1) + COUNTIFS(G18:G46,G14,O18:O46,1)</f>
        <v>0</v>
      </c>
      <c r="X36">
        <f>COUNTIFS(C18:C46,G14,M18:M46,0) + COUNTIFS(G18:G46,G14,O18:O46,0)</f>
        <v>0</v>
      </c>
      <c r="Y36">
        <f>V36*3+W36</f>
        <v>0</v>
      </c>
      <c r="Z36">
        <f>SUMIF(C18:C46,G14,I18:I46) + SUMIF(G18:G46,G14,K18:K46)</f>
        <v>0</v>
      </c>
      <c r="AA36">
        <f>SUMIF(C18:C46,G14,K18:K46) + SUMIF(G18:G46,G14,I18:I46)</f>
        <v>0</v>
      </c>
      <c r="AC36">
        <f>RANK(AD36,AD33:AD36,0)</f>
        <v>1</v>
      </c>
      <c r="AD36">
        <f>Y36+(Z36/100)+((Z36-AA36)/10000)</f>
        <v>0</v>
      </c>
      <c r="AE36" t="str">
        <f>G14</f>
        <v>KFC Heikant Zele</v>
      </c>
    </row>
    <row r="38" spans="1:31" x14ac:dyDescent="0.25">
      <c r="A38" s="7" t="s">
        <v>42</v>
      </c>
      <c r="B38" t="s">
        <v>4</v>
      </c>
      <c r="C38" t="str">
        <f>C7</f>
        <v>KVV Windeke</v>
      </c>
      <c r="E38" t="s">
        <v>3</v>
      </c>
      <c r="G38" t="str">
        <f>C5</f>
        <v>SK Lochristi</v>
      </c>
    </row>
    <row r="39" spans="1:31" x14ac:dyDescent="0.25">
      <c r="A39" s="7" t="s">
        <v>42</v>
      </c>
      <c r="B39" t="s">
        <v>5</v>
      </c>
      <c r="C39" t="str">
        <f>C4</f>
        <v>FCV Dender</v>
      </c>
      <c r="E39" t="s">
        <v>3</v>
      </c>
      <c r="G39" t="str">
        <f>C6</f>
        <v>KME Machelen</v>
      </c>
    </row>
    <row r="40" spans="1:31" x14ac:dyDescent="0.25">
      <c r="A40" s="7" t="s">
        <v>42</v>
      </c>
      <c r="B40" t="s">
        <v>31</v>
      </c>
      <c r="C40" t="str">
        <f>G7</f>
        <v>KVVE Massemen City</v>
      </c>
      <c r="E40" t="s">
        <v>3</v>
      </c>
      <c r="G40" t="str">
        <f>G5</f>
        <v>VCE Houtem</v>
      </c>
    </row>
    <row r="41" spans="1:31" x14ac:dyDescent="0.25">
      <c r="A41" s="7" t="s">
        <v>42</v>
      </c>
      <c r="B41" t="s">
        <v>32</v>
      </c>
      <c r="C41" t="str">
        <f>G4</f>
        <v>KVV Sintdenijssport</v>
      </c>
      <c r="E41" t="s">
        <v>3</v>
      </c>
      <c r="G41" t="str">
        <f>G6</f>
        <v>KFC Heusden</v>
      </c>
    </row>
    <row r="43" spans="1:31" x14ac:dyDescent="0.25">
      <c r="A43" s="7" t="s">
        <v>42</v>
      </c>
      <c r="B43" t="s">
        <v>6</v>
      </c>
      <c r="C43" t="str">
        <f>C14</f>
        <v>VC Zwijnaarde</v>
      </c>
      <c r="E43" t="s">
        <v>3</v>
      </c>
      <c r="G43" t="str">
        <f>C12</f>
        <v>KVV Zomergem</v>
      </c>
    </row>
    <row r="44" spans="1:31" x14ac:dyDescent="0.25">
      <c r="A44" s="7" t="s">
        <v>42</v>
      </c>
      <c r="B44" t="s">
        <v>7</v>
      </c>
      <c r="C44" t="str">
        <f>C11</f>
        <v>KVVE Massemen United</v>
      </c>
      <c r="E44" t="s">
        <v>3</v>
      </c>
      <c r="G44" t="str">
        <f>C13</f>
        <v>KVC DT Borsbeke</v>
      </c>
    </row>
    <row r="45" spans="1:31" x14ac:dyDescent="0.25">
      <c r="A45" s="7" t="s">
        <v>42</v>
      </c>
      <c r="B45" t="s">
        <v>65</v>
      </c>
      <c r="C45" t="str">
        <f>G14</f>
        <v>KFC Heikant Zele</v>
      </c>
      <c r="E45" t="s">
        <v>3</v>
      </c>
      <c r="G45" t="str">
        <f>G12</f>
        <v>SK Vlierzele</v>
      </c>
    </row>
    <row r="46" spans="1:31" x14ac:dyDescent="0.25">
      <c r="A46" s="7" t="s">
        <v>42</v>
      </c>
      <c r="B46" t="s">
        <v>66</v>
      </c>
      <c r="C46" t="str">
        <f>G11</f>
        <v>KSC Wielsbeke</v>
      </c>
      <c r="E46" t="s">
        <v>3</v>
      </c>
      <c r="G46" t="str">
        <f>G13</f>
        <v>KVVK Bassevelde</v>
      </c>
    </row>
    <row r="49" spans="1:22" x14ac:dyDescent="0.25">
      <c r="A49" s="1" t="s">
        <v>8</v>
      </c>
      <c r="G49" s="1" t="s">
        <v>9</v>
      </c>
    </row>
    <row r="51" spans="1:22" x14ac:dyDescent="0.25">
      <c r="A51">
        <v>1</v>
      </c>
      <c r="B51" t="str">
        <f>IF(I18="","",VLOOKUP(A51,AC18:AE21,3,0))</f>
        <v/>
      </c>
      <c r="F51">
        <v>1</v>
      </c>
      <c r="G51" t="str">
        <f>IF(I18="","",VLOOKUP(F51,AC23:AE26,3,0))</f>
        <v/>
      </c>
    </row>
    <row r="52" spans="1:22" x14ac:dyDescent="0.25">
      <c r="A52">
        <v>2</v>
      </c>
      <c r="B52" t="str">
        <f>IF(I18="","",VLOOKUP(A52,AC18:AE21,3,0))</f>
        <v/>
      </c>
      <c r="F52">
        <v>2</v>
      </c>
      <c r="G52" t="str">
        <f>IF(I18="","",VLOOKUP(F52,AC23:AE26,3,0))</f>
        <v/>
      </c>
    </row>
    <row r="53" spans="1:22" x14ac:dyDescent="0.25">
      <c r="A53">
        <v>3</v>
      </c>
      <c r="B53" t="str">
        <f>IF(I18="","",VLOOKUP(A53,AC18:AE21,3,0))</f>
        <v/>
      </c>
      <c r="F53">
        <v>3</v>
      </c>
      <c r="G53" t="str">
        <f>IF(I18="","",VLOOKUP(F53,AC23:AE26,3,0))</f>
        <v/>
      </c>
    </row>
    <row r="54" spans="1:22" x14ac:dyDescent="0.25">
      <c r="A54">
        <v>4</v>
      </c>
      <c r="B54" t="str">
        <f>IF(I18="","",VLOOKUP(A54,AC18:AE21,3,0))</f>
        <v/>
      </c>
      <c r="F54">
        <v>4</v>
      </c>
      <c r="G54" t="str">
        <f>IF(I18="","",VLOOKUP(F54,AC23:AE26,3,0))</f>
        <v/>
      </c>
    </row>
    <row r="55" spans="1:22" x14ac:dyDescent="0.25">
      <c r="V55" t="s">
        <v>17</v>
      </c>
    </row>
    <row r="56" spans="1:22" x14ac:dyDescent="0.25">
      <c r="A56" s="1" t="s">
        <v>29</v>
      </c>
      <c r="G56" s="1" t="s">
        <v>30</v>
      </c>
      <c r="V56" t="s">
        <v>63</v>
      </c>
    </row>
    <row r="57" spans="1:22" x14ac:dyDescent="0.25">
      <c r="V57" t="s">
        <v>20</v>
      </c>
    </row>
    <row r="58" spans="1:22" x14ac:dyDescent="0.25">
      <c r="A58">
        <v>1</v>
      </c>
      <c r="B58" t="str">
        <f>IF(I18="","",VLOOKUP(A58,AC28:AE31,3,0))</f>
        <v/>
      </c>
      <c r="F58">
        <v>1</v>
      </c>
      <c r="G58" t="str">
        <f>IF(I18="","",VLOOKUP(F58,AC33:AE36,3,0))</f>
        <v/>
      </c>
    </row>
    <row r="59" spans="1:22" x14ac:dyDescent="0.25">
      <c r="A59">
        <v>2</v>
      </c>
      <c r="F59">
        <v>2</v>
      </c>
    </row>
    <row r="60" spans="1:22" x14ac:dyDescent="0.25">
      <c r="A60">
        <v>3</v>
      </c>
      <c r="B60" t="str">
        <f>IF(I18="","",VLOOKUP(A60,AC28:AE31,3,0))</f>
        <v/>
      </c>
      <c r="F60">
        <v>3</v>
      </c>
      <c r="G60" t="str">
        <f>IF(I18="","",VLOOKUP(F60,AC33:AE36,3,0))</f>
        <v/>
      </c>
    </row>
    <row r="61" spans="1:22" x14ac:dyDescent="0.25">
      <c r="A61">
        <v>4</v>
      </c>
      <c r="F61">
        <v>4</v>
      </c>
    </row>
    <row r="63" spans="1:22" x14ac:dyDescent="0.25">
      <c r="A63" s="1" t="s">
        <v>2</v>
      </c>
      <c r="I63" s="1" t="s">
        <v>10</v>
      </c>
      <c r="M63" s="1" t="s">
        <v>23</v>
      </c>
      <c r="P63" s="1" t="s">
        <v>88</v>
      </c>
    </row>
    <row r="65" spans="1:17" x14ac:dyDescent="0.25">
      <c r="A65" s="7" t="s">
        <v>44</v>
      </c>
      <c r="B65" t="s">
        <v>4</v>
      </c>
      <c r="C65" t="str">
        <f>B54</f>
        <v/>
      </c>
      <c r="E65" t="s">
        <v>3</v>
      </c>
      <c r="G65" t="str">
        <f>G54</f>
        <v/>
      </c>
      <c r="Q65" t="s">
        <v>81</v>
      </c>
    </row>
    <row r="66" spans="1:17" x14ac:dyDescent="0.25">
      <c r="A66" s="7" t="s">
        <v>44</v>
      </c>
      <c r="B66" t="s">
        <v>5</v>
      </c>
      <c r="E66" t="s">
        <v>3</v>
      </c>
      <c r="Q66" t="s">
        <v>82</v>
      </c>
    </row>
    <row r="67" spans="1:17" x14ac:dyDescent="0.25">
      <c r="A67" s="7" t="s">
        <v>44</v>
      </c>
      <c r="B67" t="s">
        <v>31</v>
      </c>
      <c r="C67" t="str">
        <f>B53</f>
        <v/>
      </c>
      <c r="E67" t="s">
        <v>3</v>
      </c>
      <c r="G67" t="str">
        <f>G53</f>
        <v/>
      </c>
      <c r="Q67" t="s">
        <v>69</v>
      </c>
    </row>
    <row r="68" spans="1:17" x14ac:dyDescent="0.25">
      <c r="A68" s="7" t="s">
        <v>44</v>
      </c>
      <c r="B68" t="s">
        <v>32</v>
      </c>
      <c r="C68" t="str">
        <f>B60</f>
        <v/>
      </c>
      <c r="E68" t="s">
        <v>3</v>
      </c>
      <c r="G68" t="str">
        <f>G60</f>
        <v/>
      </c>
      <c r="Q68" t="s">
        <v>72</v>
      </c>
    </row>
    <row r="70" spans="1:17" x14ac:dyDescent="0.25">
      <c r="A70" s="7" t="s">
        <v>44</v>
      </c>
      <c r="B70" t="s">
        <v>6</v>
      </c>
      <c r="C70" t="str">
        <f>B52</f>
        <v/>
      </c>
      <c r="E70" t="s">
        <v>3</v>
      </c>
      <c r="G70" t="str">
        <f>G52</f>
        <v/>
      </c>
      <c r="Q70" t="s">
        <v>70</v>
      </c>
    </row>
    <row r="71" spans="1:17" x14ac:dyDescent="0.25">
      <c r="A71" s="7" t="s">
        <v>44</v>
      </c>
      <c r="B71" t="s">
        <v>7</v>
      </c>
      <c r="E71" t="s">
        <v>3</v>
      </c>
      <c r="Q71" t="s">
        <v>71</v>
      </c>
    </row>
    <row r="72" spans="1:17" x14ac:dyDescent="0.25">
      <c r="A72" s="7" t="s">
        <v>44</v>
      </c>
      <c r="B72" t="s">
        <v>65</v>
      </c>
      <c r="C72" t="str">
        <f>B51</f>
        <v/>
      </c>
      <c r="E72" t="s">
        <v>3</v>
      </c>
      <c r="G72" t="str">
        <f>G51</f>
        <v/>
      </c>
      <c r="Q72" t="s">
        <v>73</v>
      </c>
    </row>
    <row r="73" spans="1:17" x14ac:dyDescent="0.25">
      <c r="A73" s="7" t="s">
        <v>44</v>
      </c>
      <c r="B73" t="s">
        <v>66</v>
      </c>
      <c r="C73" t="str">
        <f>B58</f>
        <v/>
      </c>
      <c r="E73" t="s">
        <v>3</v>
      </c>
      <c r="G73" t="str">
        <f>G58</f>
        <v/>
      </c>
      <c r="Q73" t="s">
        <v>74</v>
      </c>
    </row>
    <row r="76" spans="1:17" x14ac:dyDescent="0.25">
      <c r="A76" s="1" t="s">
        <v>21</v>
      </c>
      <c r="I76" s="1" t="s">
        <v>10</v>
      </c>
      <c r="M76" s="1" t="s">
        <v>23</v>
      </c>
      <c r="P76" s="1" t="s">
        <v>88</v>
      </c>
    </row>
    <row r="78" spans="1:17" x14ac:dyDescent="0.25">
      <c r="A78" s="7" t="s">
        <v>45</v>
      </c>
      <c r="B78" t="s">
        <v>66</v>
      </c>
      <c r="C78" t="str">
        <f>IF(I65="","",IF(K65&lt;I65,G65,IF(I65&lt;K65,C65,IF(I65=K65,IF(M65&lt;O65,C65,IF(O65&lt;M65,G65))))))</f>
        <v/>
      </c>
      <c r="E78" t="s">
        <v>3</v>
      </c>
      <c r="G78" t="str">
        <f>IF(I66="","",IF(K66&lt;I66,G66,IF(I66&lt;K66,C66,IF(I66=K66,IF(M66&lt;O66,C66,IF(O66&lt;M66,G66))))))</f>
        <v/>
      </c>
      <c r="N78" t="s">
        <v>3</v>
      </c>
      <c r="Q78" t="s">
        <v>83</v>
      </c>
    </row>
    <row r="79" spans="1:17" x14ac:dyDescent="0.25">
      <c r="A79" s="7" t="s">
        <v>45</v>
      </c>
      <c r="B79" t="s">
        <v>65</v>
      </c>
      <c r="C79" t="str">
        <f>IF(I65="","",IF(I65&gt;K65,C65,IF(K65&gt;I65,G65,IF(I65=K65,IF(M65&gt;O65,C65,IF(O65&gt;M65,G65))))))</f>
        <v/>
      </c>
      <c r="E79" t="s">
        <v>3</v>
      </c>
      <c r="G79" t="str">
        <f>IF(I66="","",IF(I66&gt;K66,C66,IF(K66&gt;I66,G66,IF(I66=K66,IF(M66&gt;O66,C66,IF(O66&gt;M66,G66))))))</f>
        <v/>
      </c>
      <c r="N79" t="s">
        <v>3</v>
      </c>
      <c r="Q79" t="s">
        <v>84</v>
      </c>
    </row>
    <row r="80" spans="1:17" x14ac:dyDescent="0.25">
      <c r="A80" s="7" t="s">
        <v>45</v>
      </c>
      <c r="B80" t="s">
        <v>7</v>
      </c>
      <c r="C80" t="str">
        <f>IF(I67="","",IF(K67&lt;I67,G67,IF(I67&lt;K67,C67,IF(I67=K67,IF(M67&lt;O67,C67,IF(O67&lt;M67,G67))))))</f>
        <v/>
      </c>
      <c r="E80" t="s">
        <v>3</v>
      </c>
      <c r="G80" t="str">
        <f>IF(I68="","",IF(K68&lt;I68,G68,IF(I68&lt;K68,C68,IF(I68=K68,IF(M68&lt;O68,C68,IF(O68&lt;M68,G68))))))</f>
        <v/>
      </c>
      <c r="N80" t="s">
        <v>3</v>
      </c>
      <c r="Q80" t="s">
        <v>75</v>
      </c>
    </row>
    <row r="81" spans="1:17" x14ac:dyDescent="0.25">
      <c r="A81" s="7" t="s">
        <v>45</v>
      </c>
      <c r="B81" t="s">
        <v>6</v>
      </c>
      <c r="C81" t="str">
        <f>IF(I67="","",IF(I67&gt;K67,C67,IF(K67&gt;I67,G67,IF(I67=K67,IF(M67&gt;O67,C67,IF(O67&gt;M67,G67))))))</f>
        <v/>
      </c>
      <c r="E81" t="s">
        <v>3</v>
      </c>
      <c r="G81" t="str">
        <f>IF(I68="","",IF(I68&gt;K68,C68,IF(K68&gt;I68,G68,IF(I68=K68,IF(M68&gt;O68,C68,IF(O68&gt;M68,G68))))))</f>
        <v/>
      </c>
      <c r="N81" t="s">
        <v>3</v>
      </c>
      <c r="Q81" t="s">
        <v>76</v>
      </c>
    </row>
    <row r="83" spans="1:17" x14ac:dyDescent="0.25">
      <c r="A83" s="7" t="s">
        <v>45</v>
      </c>
      <c r="B83" t="s">
        <v>32</v>
      </c>
      <c r="C83" t="str">
        <f>IF(I70="","",IF(K70&lt;I70,G70,IF(I70&lt;K70,C70,IF(I70=K70,IF(M70&lt;O70,C70,IF(O70&lt;M70,G70))))))</f>
        <v/>
      </c>
      <c r="E83" t="s">
        <v>3</v>
      </c>
      <c r="G83" t="str">
        <f>IF(I71="","",IF(K71&lt;I71,G71,IF(I71&lt;K71,C71,IF(I71=K71,IF(M71&lt;O71,C71,IF(O71&lt;M71,G71))))))</f>
        <v/>
      </c>
      <c r="N83" t="s">
        <v>3</v>
      </c>
      <c r="Q83" t="s">
        <v>77</v>
      </c>
    </row>
    <row r="84" spans="1:17" x14ac:dyDescent="0.25">
      <c r="A84" s="7" t="s">
        <v>45</v>
      </c>
      <c r="B84" t="s">
        <v>31</v>
      </c>
      <c r="C84" t="str">
        <f>IF(I70="","",IF(I70&gt;K70,C70,IF(K70&gt;I70,G70,IF(I70=K70,IF(M70&gt;O70,C70,IF(O70&gt;M70,G70))))))</f>
        <v/>
      </c>
      <c r="E84" t="s">
        <v>3</v>
      </c>
      <c r="G84" t="str">
        <f>IF(I71="","",IF(I71&gt;K71,C71,IF(K71&gt;I71,G71,IF(I71=K71,IF(M71&gt;O71,C71,IF(O71&gt;M71,G71))))))</f>
        <v/>
      </c>
      <c r="N84" t="s">
        <v>3</v>
      </c>
      <c r="Q84" t="s">
        <v>78</v>
      </c>
    </row>
    <row r="85" spans="1:17" x14ac:dyDescent="0.25">
      <c r="A85" s="7" t="s">
        <v>45</v>
      </c>
      <c r="B85" t="s">
        <v>5</v>
      </c>
      <c r="C85" t="str">
        <f>IF(I72="","",IF(K72&lt;I72,G72,IF(I72&lt;K72,C72,IF(I72=K72,IF(M72&lt;O72,C72,IF(O72&lt;M72,G72))))))</f>
        <v/>
      </c>
      <c r="E85" t="s">
        <v>3</v>
      </c>
      <c r="G85" t="str">
        <f>IF(I73="","",IF(K73&lt;I73,G73,IF(I73&lt;K73,C73,IF(I73=K73,IF(M73&lt;O73,C73,IF(O73&lt;M73,G73))))))</f>
        <v/>
      </c>
      <c r="N85" t="s">
        <v>3</v>
      </c>
      <c r="Q85" t="s">
        <v>79</v>
      </c>
    </row>
    <row r="86" spans="1:17" x14ac:dyDescent="0.25">
      <c r="A86" s="7" t="s">
        <v>45</v>
      </c>
      <c r="B86" t="s">
        <v>4</v>
      </c>
      <c r="C86" t="str">
        <f>IF(I72="","",IF(I72&gt;K72,C72,IF(K72&gt;I72,G72,IF(I72=K72,IF(M72&gt;O72,C72,IF(O72&gt;M72,G72))))))</f>
        <v/>
      </c>
      <c r="E86" t="s">
        <v>3</v>
      </c>
      <c r="G86" t="str">
        <f>IF(I73="","",IF(I73&gt;K73,C73,IF(K73&gt;I73,G73,IF(I73=K73,IF(M73&gt;O73,C73,IF(O73&gt;M73,G73))))))</f>
        <v/>
      </c>
      <c r="N86" t="s">
        <v>3</v>
      </c>
      <c r="Q86" t="s">
        <v>80</v>
      </c>
    </row>
    <row r="88" spans="1:17" ht="18.75" x14ac:dyDescent="0.3">
      <c r="A88" s="3" t="s">
        <v>22</v>
      </c>
    </row>
    <row r="90" spans="1:17" ht="18.75" x14ac:dyDescent="0.3">
      <c r="A90" s="2">
        <v>1</v>
      </c>
      <c r="B90" s="2" t="str">
        <f>IF(I86="","",IF(I86&gt;K86, C86,IF(I86&lt;K86,G86,IF(M86&gt;O86,C86,G86))))</f>
        <v/>
      </c>
      <c r="F90" s="2">
        <v>9</v>
      </c>
      <c r="G90" s="2" t="str">
        <f>IF(I81="","",IF(I81&gt;K81, C81,IF(I81&lt;K81,G81,IF(M81&gt;O81,C81,G81))))</f>
        <v/>
      </c>
    </row>
    <row r="91" spans="1:17" ht="18.75" x14ac:dyDescent="0.3">
      <c r="A91" s="2"/>
      <c r="F91" s="2"/>
    </row>
    <row r="92" spans="1:17" ht="18.75" x14ac:dyDescent="0.3">
      <c r="A92" s="2">
        <v>2</v>
      </c>
      <c r="B92" s="2" t="str">
        <f>IF(I86="","",IF(I86&lt;K86, C86,IF(I86&gt;K86,G86,IF(M86&lt;O86,C86,G86))))</f>
        <v/>
      </c>
      <c r="F92" s="2">
        <v>10</v>
      </c>
      <c r="G92" s="2" t="str">
        <f>IF(I81="","",IF(I81&lt;K81, C81,IF(I81&gt;K81,G81,IF(M81&lt;O81,C81,G81))))</f>
        <v/>
      </c>
    </row>
    <row r="93" spans="1:17" ht="18.75" x14ac:dyDescent="0.3">
      <c r="A93" s="2"/>
      <c r="B93" s="2"/>
      <c r="F93" s="2"/>
    </row>
    <row r="94" spans="1:17" ht="18.75" x14ac:dyDescent="0.3">
      <c r="A94" s="2">
        <v>3</v>
      </c>
      <c r="B94" s="2" t="str">
        <f>IF(I85="","",IF(I85&gt;K85, C85,IF(I85&lt;K85,G85,IF(M85&gt;O85,C85,G85))))</f>
        <v/>
      </c>
      <c r="F94" s="2">
        <v>11</v>
      </c>
      <c r="G94" s="2" t="str">
        <f>IF(I80="","",IF(I80&gt;K80, C80,IF(I80&lt;K80,G80,IF(M80&gt;O80,C80,G80))))</f>
        <v/>
      </c>
    </row>
    <row r="95" spans="1:17" ht="18.75" x14ac:dyDescent="0.3">
      <c r="A95" s="2"/>
      <c r="B95" s="2"/>
      <c r="F95" s="2"/>
    </row>
    <row r="96" spans="1:17" ht="18.75" x14ac:dyDescent="0.3">
      <c r="A96" s="2">
        <v>4</v>
      </c>
      <c r="B96" s="2" t="str">
        <f>IF(I85="","",IF(I85&lt;K85, C85,IF(I85&gt;K85,G85,IF(M85&lt;O85,C85,G85))))</f>
        <v/>
      </c>
      <c r="F96" s="2">
        <v>12</v>
      </c>
      <c r="G96" s="2" t="str">
        <f>IF(I80="","",IF(I80&lt;K80, C80,IF(I80&gt;K80,G80,IF(M80&lt;O80,C80,G80))))</f>
        <v/>
      </c>
    </row>
    <row r="97" spans="1:7" ht="18.75" x14ac:dyDescent="0.3">
      <c r="A97" s="2"/>
      <c r="B97" s="2"/>
      <c r="F97" s="2"/>
    </row>
    <row r="98" spans="1:7" ht="18.75" x14ac:dyDescent="0.3">
      <c r="A98" s="2">
        <v>5</v>
      </c>
      <c r="B98" s="2" t="str">
        <f>IF(I84="","",IF(I84&gt;K84, C84,IF(I84&lt;K84,G84,IF(M84&gt;O84,C84,G84))))</f>
        <v/>
      </c>
      <c r="F98" s="2">
        <v>13</v>
      </c>
      <c r="G98" s="2" t="str">
        <f>IF(I79="","",IF(I79&gt;K79, C79,IF(I79&lt;K79,G79,IF(M79&gt;O79,C79,G79))))</f>
        <v/>
      </c>
    </row>
    <row r="99" spans="1:7" ht="18.75" x14ac:dyDescent="0.3">
      <c r="A99" s="2"/>
      <c r="B99" s="2"/>
      <c r="F99" s="2"/>
    </row>
    <row r="100" spans="1:7" ht="18.75" x14ac:dyDescent="0.3">
      <c r="A100" s="2">
        <v>6</v>
      </c>
      <c r="B100" s="2" t="str">
        <f>IF(I84="","",IF(I84&lt;K84, C84,IF(I84&gt;K84,G84,IF(M84&lt;O84,C84,G84))))</f>
        <v/>
      </c>
      <c r="F100" s="2">
        <v>14</v>
      </c>
      <c r="G100" s="2" t="str">
        <f>IF(I79="","",IF(I79&lt;K79, C79,IF(I79&gt;K79,G79,IF(M79&lt;O79,C79,G79))))</f>
        <v/>
      </c>
    </row>
    <row r="101" spans="1:7" ht="18.75" x14ac:dyDescent="0.3">
      <c r="A101" s="2"/>
      <c r="B101" s="2"/>
      <c r="F101" s="2"/>
    </row>
    <row r="102" spans="1:7" ht="18.75" x14ac:dyDescent="0.3">
      <c r="A102" s="2">
        <v>7</v>
      </c>
      <c r="B102" s="2" t="str">
        <f>IF(I83="","",IF(I83&gt;K83, C83,IF(I83&lt;K83,G83,IF(M83&gt;O83,C83,G83))))</f>
        <v/>
      </c>
      <c r="F102" s="2">
        <v>15</v>
      </c>
      <c r="G102" s="2" t="str">
        <f>IF(I78="","",IF(I78&gt;K78, C78,IF(I78&lt;K78,G78,IF(M78&gt;O78,C78,G78))))</f>
        <v/>
      </c>
    </row>
    <row r="103" spans="1:7" ht="18.75" x14ac:dyDescent="0.3">
      <c r="A103" s="2"/>
      <c r="B103" s="2"/>
      <c r="F103" s="2"/>
    </row>
    <row r="104" spans="1:7" ht="18.75" x14ac:dyDescent="0.3">
      <c r="A104" s="2">
        <v>8</v>
      </c>
      <c r="B104" s="2" t="str">
        <f>IF(I83="","",IF(I83&lt;K83, C83,IF(I83&gt;K83,G83,IF(M83&lt;O83,C83,G83))))</f>
        <v/>
      </c>
      <c r="F104" s="2">
        <v>16</v>
      </c>
      <c r="G104" s="2" t="str">
        <f>IF(I78="","",IF(I78&lt;K78, C78,IF(I78&gt;K78,G78,IF(M78&lt;O78,C78,G78))))</f>
        <v/>
      </c>
    </row>
  </sheetData>
  <pageMargins left="0.7" right="0.7" top="0.75" bottom="0.75" header="0.3" footer="0.3"/>
  <ignoredErrors>
    <ignoredError sqref="G79:G80 G84:G85 C84:C85 C79:C80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tabSelected="1" workbookViewId="0">
      <selection activeCell="C5" sqref="C5"/>
    </sheetView>
  </sheetViews>
  <sheetFormatPr defaultRowHeight="15" x14ac:dyDescent="0.25"/>
  <cols>
    <col min="1" max="2" width="9.140625" style="7"/>
    <col min="3" max="3" width="20.5703125" style="7" bestFit="1" customWidth="1"/>
    <col min="4" max="4" width="3" style="7" customWidth="1"/>
    <col min="5" max="5" width="2.7109375" style="7" customWidth="1"/>
    <col min="6" max="6" width="4.42578125" style="7" customWidth="1"/>
    <col min="7" max="7" width="18.85546875" style="7" bestFit="1" customWidth="1"/>
    <col min="8" max="8" width="2.28515625" style="7" customWidth="1"/>
    <col min="9" max="9" width="3" style="7" customWidth="1"/>
    <col min="10" max="10" width="2.7109375" style="7" customWidth="1"/>
    <col min="11" max="11" width="2" style="7" bestFit="1" customWidth="1"/>
    <col min="12" max="12" width="5.42578125" style="7" customWidth="1"/>
    <col min="13" max="13" width="3.42578125" style="7" customWidth="1"/>
    <col min="14" max="14" width="1.85546875" style="7" customWidth="1"/>
    <col min="15" max="15" width="5.42578125" style="7" customWidth="1"/>
    <col min="16" max="16" width="105.85546875" style="7" customWidth="1"/>
    <col min="17" max="18" width="57.7109375" style="7" customWidth="1"/>
    <col min="19" max="19" width="9.140625" style="7"/>
    <col min="20" max="20" width="17.5703125" style="7" bestFit="1" customWidth="1"/>
    <col min="21" max="21" width="2.42578125" style="7" customWidth="1"/>
    <col min="22" max="22" width="9.140625" style="7"/>
    <col min="23" max="23" width="7.28515625" style="7" customWidth="1"/>
    <col min="24" max="24" width="8.28515625" style="7" bestFit="1" customWidth="1"/>
    <col min="25" max="25" width="9" style="7" bestFit="1" customWidth="1"/>
    <col min="26" max="26" width="9.140625" style="7"/>
    <col min="27" max="27" width="7.7109375" style="7" customWidth="1"/>
    <col min="28" max="28" width="13.42578125" style="7" bestFit="1" customWidth="1"/>
    <col min="29" max="29" width="13.140625" style="7" bestFit="1" customWidth="1"/>
    <col min="30" max="30" width="9.140625" style="7"/>
    <col min="31" max="31" width="13.5703125" style="7" bestFit="1" customWidth="1"/>
    <col min="32" max="16384" width="9.140625" style="7"/>
  </cols>
  <sheetData>
    <row r="1" spans="1:16" ht="28.5" x14ac:dyDescent="0.45">
      <c r="D1" s="4" t="s">
        <v>64</v>
      </c>
    </row>
    <row r="2" spans="1:16" x14ac:dyDescent="0.25">
      <c r="C2" s="8" t="s">
        <v>0</v>
      </c>
      <c r="G2" s="8" t="s">
        <v>1</v>
      </c>
    </row>
    <row r="9" spans="1:16" x14ac:dyDescent="0.25">
      <c r="G9" s="8"/>
    </row>
    <row r="16" spans="1:16" x14ac:dyDescent="0.25">
      <c r="A16" s="8" t="s">
        <v>2</v>
      </c>
      <c r="I16" s="8" t="s">
        <v>10</v>
      </c>
      <c r="M16" s="8"/>
      <c r="P16" s="8"/>
    </row>
    <row r="17" spans="1:17" x14ac:dyDescent="0.25">
      <c r="C17" s="7">
        <f>C4</f>
        <v>0</v>
      </c>
    </row>
    <row r="18" spans="1:17" x14ac:dyDescent="0.25">
      <c r="A18" s="7" t="s">
        <v>50</v>
      </c>
      <c r="B18" s="7" t="s">
        <v>4</v>
      </c>
      <c r="C18" s="7">
        <f>C5</f>
        <v>0</v>
      </c>
      <c r="E18" s="7" t="s">
        <v>3</v>
      </c>
      <c r="G18" s="7">
        <f>C7</f>
        <v>0</v>
      </c>
      <c r="J18" s="7" t="s">
        <v>3</v>
      </c>
      <c r="Q18" s="7" t="str">
        <f>IF(COUNT(I18:K18)=3,1,"")</f>
        <v/>
      </c>
    </row>
    <row r="19" spans="1:17" x14ac:dyDescent="0.25">
      <c r="A19" s="7" t="s">
        <v>50</v>
      </c>
      <c r="B19" s="7" t="s">
        <v>5</v>
      </c>
      <c r="E19" s="7" t="s">
        <v>3</v>
      </c>
      <c r="G19" s="7">
        <f>C6</f>
        <v>0</v>
      </c>
      <c r="J19" s="7" t="s">
        <v>3</v>
      </c>
      <c r="Q19" s="7" t="str">
        <f>IF(COUNT(I19:K19)=3,1,"")</f>
        <v/>
      </c>
    </row>
    <row r="20" spans="1:17" x14ac:dyDescent="0.25">
      <c r="C20" s="7">
        <f>G4</f>
        <v>0</v>
      </c>
    </row>
    <row r="21" spans="1:17" x14ac:dyDescent="0.25">
      <c r="A21" s="7" t="s">
        <v>92</v>
      </c>
      <c r="B21" s="7" t="s">
        <v>4</v>
      </c>
      <c r="C21" s="7">
        <f>G5</f>
        <v>0</v>
      </c>
      <c r="E21" s="7" t="s">
        <v>3</v>
      </c>
      <c r="G21" s="7">
        <f>G7</f>
        <v>0</v>
      </c>
      <c r="J21" s="7" t="s">
        <v>3</v>
      </c>
      <c r="Q21" s="7" t="str">
        <f>IF(COUNT(I21:K21)=3,1,"")</f>
        <v/>
      </c>
    </row>
    <row r="22" spans="1:17" x14ac:dyDescent="0.25">
      <c r="A22" s="7" t="s">
        <v>92</v>
      </c>
      <c r="B22" s="7" t="s">
        <v>5</v>
      </c>
      <c r="E22" s="7" t="s">
        <v>3</v>
      </c>
      <c r="G22" s="7">
        <f>G6</f>
        <v>0</v>
      </c>
      <c r="J22" s="7" t="s">
        <v>3</v>
      </c>
      <c r="Q22" s="7" t="str">
        <f>IF(COUNT(I22:K22)=3,1,"")</f>
        <v/>
      </c>
    </row>
    <row r="23" spans="1:17" x14ac:dyDescent="0.25">
      <c r="C23" s="7">
        <f>C10</f>
        <v>0</v>
      </c>
    </row>
    <row r="24" spans="1:17" x14ac:dyDescent="0.25">
      <c r="A24" s="7" t="s">
        <v>93</v>
      </c>
      <c r="B24" s="7" t="s">
        <v>4</v>
      </c>
      <c r="C24" s="7">
        <f>C11</f>
        <v>0</v>
      </c>
      <c r="E24" s="7" t="s">
        <v>3</v>
      </c>
      <c r="G24" s="7">
        <f>C13</f>
        <v>0</v>
      </c>
      <c r="J24" s="7" t="s">
        <v>3</v>
      </c>
      <c r="Q24" s="7" t="str">
        <f>IF(COUNT(I24:K24)=3,1,"")</f>
        <v/>
      </c>
    </row>
    <row r="25" spans="1:17" x14ac:dyDescent="0.25">
      <c r="A25" s="7" t="s">
        <v>93</v>
      </c>
      <c r="B25" s="7" t="s">
        <v>5</v>
      </c>
      <c r="E25" s="7" t="s">
        <v>3</v>
      </c>
      <c r="G25" s="7">
        <f>C12</f>
        <v>0</v>
      </c>
      <c r="J25" s="7" t="s">
        <v>3</v>
      </c>
      <c r="Q25" s="7" t="str">
        <f>IF(COUNT(I25:K25)=3,1,"")</f>
        <v/>
      </c>
    </row>
    <row r="26" spans="1:17" x14ac:dyDescent="0.25">
      <c r="C26" s="7">
        <f>C7</f>
        <v>0</v>
      </c>
    </row>
    <row r="27" spans="1:17" x14ac:dyDescent="0.25">
      <c r="A27" s="7" t="s">
        <v>51</v>
      </c>
      <c r="B27" s="7" t="s">
        <v>4</v>
      </c>
      <c r="C27" s="7">
        <f>C5</f>
        <v>0</v>
      </c>
      <c r="E27" s="7" t="s">
        <v>3</v>
      </c>
      <c r="G27" s="7">
        <f>C6</f>
        <v>0</v>
      </c>
      <c r="J27" s="7" t="s">
        <v>3</v>
      </c>
      <c r="Q27" s="7" t="str">
        <f>IF(COUNT(I27:K27)=3,1,"")</f>
        <v/>
      </c>
    </row>
    <row r="28" spans="1:17" x14ac:dyDescent="0.25">
      <c r="A28" s="7" t="s">
        <v>51</v>
      </c>
      <c r="B28" s="7" t="s">
        <v>5</v>
      </c>
      <c r="E28" s="7" t="s">
        <v>3</v>
      </c>
      <c r="G28" s="7">
        <f>C4</f>
        <v>0</v>
      </c>
      <c r="J28" s="7" t="s">
        <v>3</v>
      </c>
      <c r="Q28" s="7" t="str">
        <f>IF(COUNT(I28:K28)=3,1,"")</f>
        <v/>
      </c>
    </row>
    <row r="29" spans="1:17" x14ac:dyDescent="0.25">
      <c r="C29" s="7">
        <f>G7</f>
        <v>0</v>
      </c>
    </row>
    <row r="30" spans="1:17" x14ac:dyDescent="0.25">
      <c r="A30" s="7" t="s">
        <v>94</v>
      </c>
      <c r="B30" s="7" t="s">
        <v>4</v>
      </c>
      <c r="C30" s="7">
        <f>G5</f>
        <v>0</v>
      </c>
      <c r="E30" s="7" t="s">
        <v>3</v>
      </c>
      <c r="G30" s="7">
        <f>G6</f>
        <v>0</v>
      </c>
      <c r="J30" s="7" t="s">
        <v>3</v>
      </c>
    </row>
    <row r="31" spans="1:17" x14ac:dyDescent="0.25">
      <c r="A31" s="7" t="s">
        <v>94</v>
      </c>
      <c r="B31" s="7" t="s">
        <v>5</v>
      </c>
      <c r="E31" s="7" t="s">
        <v>3</v>
      </c>
      <c r="G31" s="7">
        <f>G4</f>
        <v>0</v>
      </c>
      <c r="J31" s="7" t="s">
        <v>3</v>
      </c>
    </row>
    <row r="32" spans="1:17" x14ac:dyDescent="0.25">
      <c r="C32" s="7">
        <f>C13</f>
        <v>0</v>
      </c>
    </row>
    <row r="33" spans="1:10" x14ac:dyDescent="0.25">
      <c r="A33" s="7" t="s">
        <v>95</v>
      </c>
      <c r="B33" s="7" t="s">
        <v>4</v>
      </c>
      <c r="C33" s="7">
        <f>C11</f>
        <v>0</v>
      </c>
      <c r="E33" s="7" t="s">
        <v>3</v>
      </c>
      <c r="G33" s="7">
        <f>C12</f>
        <v>0</v>
      </c>
      <c r="J33" s="7" t="s">
        <v>3</v>
      </c>
    </row>
    <row r="34" spans="1:10" x14ac:dyDescent="0.25">
      <c r="A34" s="7" t="s">
        <v>95</v>
      </c>
      <c r="B34" s="7" t="s">
        <v>5</v>
      </c>
      <c r="E34" s="7" t="s">
        <v>3</v>
      </c>
      <c r="G34" s="7">
        <f>C10</f>
        <v>0</v>
      </c>
      <c r="J34" s="7" t="s">
        <v>3</v>
      </c>
    </row>
    <row r="35" spans="1:10" x14ac:dyDescent="0.25">
      <c r="C35" s="7">
        <f>C6</f>
        <v>0</v>
      </c>
    </row>
    <row r="36" spans="1:10" x14ac:dyDescent="0.25">
      <c r="A36" s="7" t="s">
        <v>53</v>
      </c>
      <c r="B36" s="7" t="s">
        <v>4</v>
      </c>
      <c r="C36" s="7">
        <f>C7</f>
        <v>0</v>
      </c>
      <c r="E36" s="7" t="s">
        <v>3</v>
      </c>
      <c r="G36" s="7">
        <f>C4</f>
        <v>0</v>
      </c>
      <c r="J36" s="7" t="s">
        <v>3</v>
      </c>
    </row>
    <row r="37" spans="1:10" x14ac:dyDescent="0.25">
      <c r="A37" s="7" t="s">
        <v>53</v>
      </c>
      <c r="B37" s="7" t="s">
        <v>5</v>
      </c>
      <c r="E37" s="7" t="s">
        <v>3</v>
      </c>
      <c r="G37" s="7">
        <f>C5</f>
        <v>0</v>
      </c>
      <c r="J37" s="7" t="s">
        <v>3</v>
      </c>
    </row>
    <row r="38" spans="1:10" x14ac:dyDescent="0.25">
      <c r="C38" s="7">
        <f>G6</f>
        <v>0</v>
      </c>
    </row>
    <row r="39" spans="1:10" x14ac:dyDescent="0.25">
      <c r="A39" s="7" t="s">
        <v>96</v>
      </c>
      <c r="B39" s="7" t="s">
        <v>4</v>
      </c>
      <c r="C39" s="7">
        <f>G7</f>
        <v>0</v>
      </c>
      <c r="E39" s="7" t="s">
        <v>3</v>
      </c>
      <c r="G39" s="7">
        <f>G4</f>
        <v>0</v>
      </c>
      <c r="J39" s="7" t="s">
        <v>3</v>
      </c>
    </row>
    <row r="40" spans="1:10" x14ac:dyDescent="0.25">
      <c r="A40" s="7" t="s">
        <v>96</v>
      </c>
      <c r="B40" s="7" t="s">
        <v>5</v>
      </c>
      <c r="E40" s="7" t="s">
        <v>3</v>
      </c>
      <c r="G40" s="7">
        <f>G5</f>
        <v>0</v>
      </c>
      <c r="J40" s="7" t="s">
        <v>3</v>
      </c>
    </row>
    <row r="41" spans="1:10" x14ac:dyDescent="0.25">
      <c r="C41" s="7">
        <f>C12</f>
        <v>0</v>
      </c>
    </row>
    <row r="42" spans="1:10" x14ac:dyDescent="0.25">
      <c r="A42" s="7" t="s">
        <v>97</v>
      </c>
      <c r="B42" s="7" t="s">
        <v>4</v>
      </c>
      <c r="C42" s="7">
        <f>C13</f>
        <v>0</v>
      </c>
      <c r="E42" s="7" t="s">
        <v>3</v>
      </c>
      <c r="G42" s="7">
        <f>C10</f>
        <v>0</v>
      </c>
      <c r="J42" s="7" t="s">
        <v>3</v>
      </c>
    </row>
    <row r="43" spans="1:10" x14ac:dyDescent="0.25">
      <c r="A43" s="7" t="s">
        <v>97</v>
      </c>
      <c r="B43" s="7" t="s">
        <v>5</v>
      </c>
      <c r="E43" s="7" t="s">
        <v>3</v>
      </c>
      <c r="G43" s="7">
        <f>C11</f>
        <v>0</v>
      </c>
      <c r="J43" s="7" t="s">
        <v>3</v>
      </c>
    </row>
    <row r="44" spans="1:10" x14ac:dyDescent="0.25">
      <c r="A44" s="8"/>
      <c r="G44" s="8"/>
    </row>
    <row r="50" spans="1:16" x14ac:dyDescent="0.25">
      <c r="A50" s="8"/>
      <c r="I50" s="8"/>
      <c r="M50" s="8"/>
      <c r="P50" s="8"/>
    </row>
    <row r="61" spans="1:16" x14ac:dyDescent="0.25">
      <c r="A61" s="8"/>
      <c r="I61" s="8"/>
      <c r="M61" s="8"/>
      <c r="P61" s="8"/>
    </row>
    <row r="71" spans="1:7" ht="18.75" x14ac:dyDescent="0.3">
      <c r="A71" s="10"/>
    </row>
    <row r="73" spans="1:7" ht="18.75" x14ac:dyDescent="0.3">
      <c r="A73" s="5"/>
      <c r="B73" s="9"/>
      <c r="F73" s="5"/>
      <c r="G73" s="9"/>
    </row>
    <row r="74" spans="1:7" ht="18.75" x14ac:dyDescent="0.25">
      <c r="A74" s="5"/>
      <c r="F74" s="6"/>
    </row>
    <row r="75" spans="1:7" ht="18.75" x14ac:dyDescent="0.3">
      <c r="A75" s="5"/>
      <c r="B75" s="9"/>
      <c r="F75" s="5"/>
      <c r="G75" s="9"/>
    </row>
    <row r="76" spans="1:7" ht="18.75" x14ac:dyDescent="0.3">
      <c r="A76" s="5"/>
      <c r="B76" s="9"/>
      <c r="F76" s="6"/>
    </row>
    <row r="77" spans="1:7" ht="18.75" x14ac:dyDescent="0.3">
      <c r="A77" s="5"/>
      <c r="B77" s="9"/>
      <c r="F77" s="5"/>
      <c r="G77" s="9"/>
    </row>
    <row r="78" spans="1:7" ht="18.75" x14ac:dyDescent="0.3">
      <c r="A78" s="5"/>
      <c r="B78" s="9"/>
      <c r="F78" s="6"/>
    </row>
    <row r="79" spans="1:7" ht="18.75" x14ac:dyDescent="0.3">
      <c r="A79" s="5"/>
      <c r="B79" s="9"/>
      <c r="F79" s="5"/>
      <c r="G79" s="9"/>
    </row>
    <row r="80" spans="1:7" ht="18.75" x14ac:dyDescent="0.3">
      <c r="A80" s="5"/>
      <c r="B80" s="9"/>
      <c r="F80" s="6"/>
    </row>
    <row r="81" spans="1:7" ht="18.75" x14ac:dyDescent="0.3">
      <c r="A81" s="5"/>
      <c r="B81" s="9"/>
      <c r="F81" s="5"/>
      <c r="G81" s="9"/>
    </row>
    <row r="82" spans="1:7" ht="18.75" x14ac:dyDescent="0.3">
      <c r="A82" s="5"/>
      <c r="B82" s="9"/>
      <c r="F82" s="6"/>
    </row>
    <row r="83" spans="1:7" ht="18.75" x14ac:dyDescent="0.3">
      <c r="A83" s="5"/>
      <c r="B83" s="9"/>
      <c r="F83" s="5"/>
      <c r="G83" s="9"/>
    </row>
    <row r="84" spans="1:7" ht="18.75" x14ac:dyDescent="0.3">
      <c r="A84" s="9"/>
      <c r="B84" s="9"/>
    </row>
    <row r="85" spans="1:7" ht="18.75" x14ac:dyDescent="0.3">
      <c r="A85" s="9"/>
      <c r="B85" s="9"/>
    </row>
    <row r="86" spans="1:7" ht="18.75" x14ac:dyDescent="0.3">
      <c r="A86" s="9"/>
      <c r="B86" s="9"/>
    </row>
    <row r="87" spans="1:7" ht="18.75" x14ac:dyDescent="0.3">
      <c r="A87" s="9"/>
      <c r="B87" s="9"/>
    </row>
  </sheetData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104"/>
  <sheetViews>
    <sheetView topLeftCell="A67" workbookViewId="0">
      <selection activeCell="P10" sqref="P10"/>
    </sheetView>
  </sheetViews>
  <sheetFormatPr defaultRowHeight="15" x14ac:dyDescent="0.25"/>
  <cols>
    <col min="3" max="3" width="22.42578125" customWidth="1"/>
    <col min="4" max="4" width="3" customWidth="1"/>
    <col min="5" max="5" width="2.7109375" customWidth="1"/>
    <col min="6" max="6" width="4" customWidth="1"/>
    <col min="7" max="7" width="22.42578125" customWidth="1"/>
    <col min="8" max="8" width="2.28515625" customWidth="1"/>
    <col min="9" max="9" width="3" customWidth="1"/>
    <col min="10" max="10" width="2.7109375" customWidth="1"/>
    <col min="11" max="11" width="2" bestFit="1" customWidth="1"/>
    <col min="13" max="13" width="3.42578125" customWidth="1"/>
    <col min="14" max="14" width="1.85546875" customWidth="1"/>
    <col min="15" max="15" width="5" customWidth="1"/>
    <col min="16" max="16" width="102.5703125" customWidth="1"/>
    <col min="17" max="17" width="64.85546875" customWidth="1"/>
    <col min="18" max="18" width="37.85546875" customWidth="1"/>
    <col min="19" max="19" width="17.5703125" bestFit="1" customWidth="1"/>
    <col min="20" max="20" width="2.42578125" customWidth="1"/>
    <col min="22" max="22" width="7.28515625" customWidth="1"/>
    <col min="23" max="23" width="7.42578125" customWidth="1"/>
    <col min="25" max="25" width="7.7109375" customWidth="1"/>
    <col min="26" max="26" width="13.42578125" bestFit="1" customWidth="1"/>
    <col min="27" max="27" width="13.140625" bestFit="1" customWidth="1"/>
    <col min="29" max="29" width="13.5703125" bestFit="1" customWidth="1"/>
  </cols>
  <sheetData>
    <row r="1" spans="1:30" ht="28.5" x14ac:dyDescent="0.45">
      <c r="D1" s="4" t="s">
        <v>68</v>
      </c>
    </row>
    <row r="2" spans="1:30" x14ac:dyDescent="0.25">
      <c r="C2" s="1" t="s">
        <v>0</v>
      </c>
      <c r="G2" s="1" t="s">
        <v>1</v>
      </c>
    </row>
    <row r="4" spans="1:30" x14ac:dyDescent="0.25">
      <c r="C4" s="7" t="s">
        <v>190</v>
      </c>
      <c r="G4" s="7" t="s">
        <v>118</v>
      </c>
    </row>
    <row r="5" spans="1:30" x14ac:dyDescent="0.25">
      <c r="C5" s="7" t="s">
        <v>99</v>
      </c>
      <c r="G5" s="7" t="s">
        <v>191</v>
      </c>
    </row>
    <row r="6" spans="1:30" x14ac:dyDescent="0.25">
      <c r="C6" s="7" t="s">
        <v>192</v>
      </c>
      <c r="G6" s="7" t="s">
        <v>193</v>
      </c>
    </row>
    <row r="7" spans="1:30" x14ac:dyDescent="0.25">
      <c r="C7" s="7" t="s">
        <v>129</v>
      </c>
      <c r="G7" s="7" t="s">
        <v>102</v>
      </c>
    </row>
    <row r="9" spans="1:30" x14ac:dyDescent="0.25">
      <c r="C9" s="1" t="s">
        <v>26</v>
      </c>
      <c r="G9" s="1" t="s">
        <v>27</v>
      </c>
    </row>
    <row r="11" spans="1:30" x14ac:dyDescent="0.25">
      <c r="C11" s="7" t="s">
        <v>122</v>
      </c>
      <c r="G11" s="7" t="s">
        <v>103</v>
      </c>
    </row>
    <row r="12" spans="1:30" x14ac:dyDescent="0.25">
      <c r="C12" s="7" t="s">
        <v>119</v>
      </c>
      <c r="G12" s="7" t="s">
        <v>123</v>
      </c>
    </row>
    <row r="13" spans="1:30" x14ac:dyDescent="0.25">
      <c r="C13" s="7" t="s">
        <v>109</v>
      </c>
      <c r="G13" s="7" t="s">
        <v>124</v>
      </c>
    </row>
    <row r="14" spans="1:30" x14ac:dyDescent="0.25">
      <c r="C14" s="7" t="s">
        <v>105</v>
      </c>
      <c r="G14" s="7" t="s">
        <v>125</v>
      </c>
    </row>
    <row r="16" spans="1:30" x14ac:dyDescent="0.25">
      <c r="A16" s="1" t="s">
        <v>2</v>
      </c>
      <c r="I16" s="1" t="s">
        <v>10</v>
      </c>
      <c r="M16" s="1" t="s">
        <v>11</v>
      </c>
      <c r="P16" s="1" t="s">
        <v>88</v>
      </c>
      <c r="U16" t="s">
        <v>12</v>
      </c>
      <c r="V16" t="s">
        <v>13</v>
      </c>
      <c r="W16" t="s">
        <v>62</v>
      </c>
      <c r="X16" t="s">
        <v>14</v>
      </c>
      <c r="Y16" t="s">
        <v>11</v>
      </c>
      <c r="Z16" t="s">
        <v>15</v>
      </c>
      <c r="AA16" t="s">
        <v>16</v>
      </c>
      <c r="AC16" t="s">
        <v>18</v>
      </c>
      <c r="AD16" t="s">
        <v>19</v>
      </c>
    </row>
    <row r="18" spans="1:31" x14ac:dyDescent="0.25">
      <c r="A18" s="7" t="s">
        <v>47</v>
      </c>
      <c r="B18" t="s">
        <v>4</v>
      </c>
      <c r="C18" t="str">
        <f>C4</f>
        <v>KAA Gent - U7</v>
      </c>
      <c r="E18" t="s">
        <v>3</v>
      </c>
      <c r="G18" t="str">
        <f>C5</f>
        <v>KVVE Massemen City</v>
      </c>
      <c r="M18" t="str">
        <f>IF(I18="","",IF(I18&gt;K18,3,IF(I18=K18,1,IF(I18&lt;K18,0,""))))</f>
        <v/>
      </c>
      <c r="O18" t="str">
        <f>IF(K18="","",IF(K18&gt;I18,3,IF(K18=I18,1,IF(K18&lt;I18,0,""))))</f>
        <v/>
      </c>
      <c r="Q18" t="str">
        <f>IF(COUNT(I18:K18)=3,1,"")</f>
        <v/>
      </c>
      <c r="S18" t="str">
        <f>C4</f>
        <v>KAA Gent - U7</v>
      </c>
      <c r="U18">
        <f>COUNTIF(C18:C46,C4) + COUNTIF(G18:G46,C4)</f>
        <v>3</v>
      </c>
      <c r="V18">
        <f>COUNTIFS(C18:C46,C4,M18:M46,3) + COUNTIFS(G18:G46,C4,O18:O46,3)</f>
        <v>0</v>
      </c>
      <c r="W18">
        <f>COUNTIFS(C18:C46,C4,M18:M46,1) + COUNTIFS(G18:G46,C4,O18:O46,1)</f>
        <v>0</v>
      </c>
      <c r="X18">
        <f>COUNTIFS(C18:C46,C4,M18:M46,0) + COUNTIFS(G18:G46,C4,O18:O46,0)</f>
        <v>0</v>
      </c>
      <c r="Y18">
        <f>V18*3+W18</f>
        <v>0</v>
      </c>
      <c r="Z18">
        <f>SUMIF(C18:C46,C4,I18:I46) + SUMIF(G18:G46,C4,K18:K46)</f>
        <v>0</v>
      </c>
      <c r="AA18">
        <f>SUMIF(C18:C46,C4,K18:K46) + SUMIF(G18:G46,C4,I18:I46)</f>
        <v>0</v>
      </c>
      <c r="AC18">
        <f>RANK(AD18,AD18:AD21,0)</f>
        <v>1</v>
      </c>
      <c r="AD18">
        <f>Y18+(Z18/100)+((Z18-AA18)/10000)</f>
        <v>0</v>
      </c>
      <c r="AE18" t="str">
        <f>C4</f>
        <v>KAA Gent - U7</v>
      </c>
    </row>
    <row r="19" spans="1:31" x14ac:dyDescent="0.25">
      <c r="A19" s="7" t="s">
        <v>47</v>
      </c>
      <c r="B19" t="s">
        <v>5</v>
      </c>
      <c r="C19" t="str">
        <f>C6</f>
        <v>FC Poesele</v>
      </c>
      <c r="E19" t="s">
        <v>3</v>
      </c>
      <c r="G19" t="str">
        <f>C7</f>
        <v>KVV Zomergem</v>
      </c>
      <c r="M19" t="str">
        <f>IF(I19="","",IF(I19&gt;K19,3,IF(I19=K19,1,IF(I19&lt;K19,0,""))))</f>
        <v/>
      </c>
      <c r="O19" t="str">
        <f>IF(K19="","",IF(K19&gt;I19,3,IF(K19=I19,1,IF(K19&lt;I19,0,""))))</f>
        <v/>
      </c>
      <c r="Q19" t="str">
        <f>IF(COUNT(I19:K19)=3,1,"")</f>
        <v/>
      </c>
      <c r="S19" t="str">
        <f>C5</f>
        <v>KVVE Massemen City</v>
      </c>
      <c r="U19">
        <f>COUNTIF(C18:C46,C5) + COUNTIF(G18:G46,C5)</f>
        <v>3</v>
      </c>
      <c r="V19">
        <f>COUNTIFS(C18:C46,C5,M18:M46,3) + COUNTIFS(G18:G46,C5,O18:O46,3)</f>
        <v>0</v>
      </c>
      <c r="W19">
        <f>COUNTIFS(C18:C46,C5,M18:M46,1) + COUNTIFS(G18:G46,C5,O18:O46,1)</f>
        <v>0</v>
      </c>
      <c r="X19">
        <f>COUNTIFS(C18:C46,C5,M18:M46,0) + COUNTIFS(G18:G46,C5,O18:O46,0)</f>
        <v>0</v>
      </c>
      <c r="Y19">
        <f>V19*3+W19</f>
        <v>0</v>
      </c>
      <c r="Z19">
        <f>SUMIF(C18:C46,C5,I18:I46) + SUMIF(G18:G46,C5,K18:K46)</f>
        <v>0</v>
      </c>
      <c r="AA19">
        <f>SUMIF(C18:C46,C5,K18:K46) + SUMIF(G18:G46,C5,I18:I46)</f>
        <v>0</v>
      </c>
      <c r="AC19">
        <f>RANK(AD19,AD18:AD21,0)</f>
        <v>1</v>
      </c>
      <c r="AD19">
        <f>Y19+(Z19/100)+((Z19-AA19)/10000)</f>
        <v>0</v>
      </c>
      <c r="AE19" t="str">
        <f>C5</f>
        <v>KVVE Massemen City</v>
      </c>
    </row>
    <row r="20" spans="1:31" x14ac:dyDescent="0.25">
      <c r="A20" s="7" t="s">
        <v>47</v>
      </c>
      <c r="B20" t="s">
        <v>31</v>
      </c>
      <c r="C20" t="str">
        <f>G4</f>
        <v>TK Meldert</v>
      </c>
      <c r="E20" t="s">
        <v>3</v>
      </c>
      <c r="G20" t="str">
        <f>G5</f>
        <v>VC Nazareth Eke</v>
      </c>
      <c r="M20" t="str">
        <f>IF(I20="","",IF(I20&gt;K20,3,IF(I20=K20,1,IF(I20&lt;K20,0,""))))</f>
        <v/>
      </c>
      <c r="O20" t="str">
        <f>IF(K20="","",IF(K20&gt;I20,3,IF(K20=I20,1,IF(K20&lt;I20,0,""))))</f>
        <v/>
      </c>
      <c r="Q20" t="str">
        <f>IF(COUNT(I20:K20)=3,1,"")</f>
        <v/>
      </c>
      <c r="S20" t="str">
        <f>C6</f>
        <v>FC Poesele</v>
      </c>
      <c r="U20">
        <f>COUNTIF(C18:C46,C6) + COUNTIF(G18:G46,C6)</f>
        <v>3</v>
      </c>
      <c r="V20">
        <f>COUNTIFS(C18:C46,C6,M18:M46,3) + COUNTIFS(G18:G46,C6,O18:O46,3)</f>
        <v>0</v>
      </c>
      <c r="W20">
        <f>COUNTIFS(C18:C46,C6,M18:M46,1) + COUNTIFS(G18:G46,C6,O18:O46,1)</f>
        <v>0</v>
      </c>
      <c r="X20">
        <f>COUNTIFS(C18:C46,C6,M18:M46,0) + COUNTIFS(G18:G46,C6,O18:O46,0)</f>
        <v>0</v>
      </c>
      <c r="Y20">
        <f>V20*3+W20</f>
        <v>0</v>
      </c>
      <c r="Z20">
        <f>SUMIF(C18:C46,C6,I18:I46) + SUMIF(G18:G46,C6,K18:K46)</f>
        <v>0</v>
      </c>
      <c r="AA20">
        <f>SUMIF(C18:C46,C6,K18:K46) + SUMIF(G18:G46,C6,I18:I46)</f>
        <v>0</v>
      </c>
      <c r="AC20">
        <f>RANK(AD20,AD18:AD21,0)</f>
        <v>1</v>
      </c>
      <c r="AD20">
        <f>Y20+(Z20/100)+((Z20-AA20)/10000)</f>
        <v>0</v>
      </c>
      <c r="AE20" t="str">
        <f>C6</f>
        <v>FC Poesele</v>
      </c>
    </row>
    <row r="21" spans="1:31" x14ac:dyDescent="0.25">
      <c r="A21" s="7" t="s">
        <v>47</v>
      </c>
      <c r="B21" t="s">
        <v>32</v>
      </c>
      <c r="C21" t="str">
        <f>G6</f>
        <v>Jago Sint Amandsberg</v>
      </c>
      <c r="E21" t="s">
        <v>3</v>
      </c>
      <c r="G21" t="str">
        <f>G7</f>
        <v>KVVE Massemen Derby</v>
      </c>
      <c r="M21" t="str">
        <f>IF(I21="","",IF(I21&gt;K21,3,IF(I21=K21,1,IF(I21&lt;K21,0,""))))</f>
        <v/>
      </c>
      <c r="O21" t="str">
        <f>IF(K21="","",IF(K21&gt;I21,3,IF(K21=I21,1,IF(K21&lt;I21,0,""))))</f>
        <v/>
      </c>
      <c r="Q21" t="str">
        <f>IF(COUNT(I21:K21)=3,1,"")</f>
        <v/>
      </c>
      <c r="S21" t="s">
        <v>24</v>
      </c>
      <c r="U21">
        <f>COUNTIF(C18:C46,C7) + COUNTIF(G18:G46,C7)</f>
        <v>3</v>
      </c>
      <c r="V21">
        <f>COUNTIFS(C18:C46,C7,M18:M46,3) + COUNTIFS(G18:G46,C7,O18:O46,3)</f>
        <v>0</v>
      </c>
      <c r="W21">
        <f>COUNTIFS(C18:C46,C7,M18:M46,1) + COUNTIFS(G18:G46,C7,O18:O46,1)</f>
        <v>0</v>
      </c>
      <c r="X21">
        <f>COUNTIFS(C18:C46,C7,M18:M46,0) + COUNTIFS(G18:G46,C7,O18:O46,0)</f>
        <v>0</v>
      </c>
      <c r="Y21">
        <f>V21*3+W21</f>
        <v>0</v>
      </c>
      <c r="Z21">
        <f>SUMIF(C18:C46,C7,I18:I46) + SUMIF(G18:G46,C7,K18:K46)</f>
        <v>0</v>
      </c>
      <c r="AA21">
        <f>SUMIF(C18:C46,C7,K18:K46) + SUMIF(G18:G46,C7,I18:I46)</f>
        <v>0</v>
      </c>
      <c r="AC21">
        <f>RANK(AD21,AD18:AD21,0)</f>
        <v>1</v>
      </c>
      <c r="AD21">
        <f>Y21+(Z21/100)+((Z21-AA21)/10000)</f>
        <v>0</v>
      </c>
      <c r="AE21" t="str">
        <f>C7</f>
        <v>KVV Zomergem</v>
      </c>
    </row>
    <row r="23" spans="1:31" x14ac:dyDescent="0.25">
      <c r="A23" s="7" t="s">
        <v>47</v>
      </c>
      <c r="B23" t="s">
        <v>6</v>
      </c>
      <c r="C23" t="str">
        <f>C11</f>
        <v>KVE Aalter</v>
      </c>
      <c r="E23" t="s">
        <v>3</v>
      </c>
      <c r="G23" t="str">
        <f>C12</f>
        <v>SK Lochristi</v>
      </c>
      <c r="M23" t="str">
        <f>IF(I23="","",IF(I23&gt;K23,3,IF(I23=K23,1,IF(I23&lt;K23,0,""))))</f>
        <v/>
      </c>
      <c r="O23" t="str">
        <f>IF(K23="","",IF(K23&gt;I23,3,IF(K23=I23,1,IF(K23&lt;I23,0,""))))</f>
        <v/>
      </c>
      <c r="Q23" t="str">
        <f>IF(COUNT(I23:K23)=3,1,"")</f>
        <v/>
      </c>
      <c r="S23" t="str">
        <f>G4</f>
        <v>TK Meldert</v>
      </c>
      <c r="U23">
        <f>COUNTIF(C18:D46,G4) + COUNTIF(G18:G46,G4)</f>
        <v>3</v>
      </c>
      <c r="V23">
        <f>COUNTIFS(C18:C46,G4,M18:M46,3) + COUNTIFS(G18:G46,G4,O18:O46,3)</f>
        <v>0</v>
      </c>
      <c r="W23">
        <f>COUNTIFS(C18:C46,G4,M18:M46,1) + COUNTIFS(G18:G46,G4,O18:O46,1)</f>
        <v>0</v>
      </c>
      <c r="X23">
        <f>COUNTIFS(C18:C46,G4,M18:M46,0) + COUNTIFS(G18:G46,G4,O18:O46,0)</f>
        <v>0</v>
      </c>
      <c r="Y23">
        <f>V23*3+W23</f>
        <v>0</v>
      </c>
      <c r="Z23">
        <f>SUMIF(C18:C46,G4,I18:I46) + SUMIF(G18:G46,G4,K18:K46)</f>
        <v>0</v>
      </c>
      <c r="AA23">
        <f>SUMIF(C18:C46,G4,K18:K46) + SUMIF(G18:G46,G4,I18:I46)</f>
        <v>0</v>
      </c>
      <c r="AC23">
        <f>RANK(AD23,AD23:AD26,0)</f>
        <v>1</v>
      </c>
      <c r="AD23">
        <f>Y23+(Z23/100)+((Z23-AA23)/10000)</f>
        <v>0</v>
      </c>
      <c r="AE23" t="str">
        <f>G4</f>
        <v>TK Meldert</v>
      </c>
    </row>
    <row r="24" spans="1:31" x14ac:dyDescent="0.25">
      <c r="A24" s="7" t="s">
        <v>47</v>
      </c>
      <c r="B24" t="s">
        <v>7</v>
      </c>
      <c r="C24" t="str">
        <f>C13</f>
        <v>SK Aaigem</v>
      </c>
      <c r="E24" t="s">
        <v>3</v>
      </c>
      <c r="G24" t="str">
        <f>C14</f>
        <v>KVV Windeke</v>
      </c>
      <c r="M24" t="str">
        <f>IF(I24="","",IF(I24&gt;K24,3,IF(I24=K24,1,IF(I24&lt;K24,0,""))))</f>
        <v/>
      </c>
      <c r="O24" t="str">
        <f>IF(K24="","",IF(K24&gt;I24,3,IF(K24=I24,1,IF(K24&lt;I24,0,""))))</f>
        <v/>
      </c>
      <c r="Q24" t="str">
        <f>IF(COUNT(I24:K24)=3,1,"")</f>
        <v/>
      </c>
      <c r="S24" t="str">
        <f>G5</f>
        <v>VC Nazareth Eke</v>
      </c>
      <c r="U24">
        <f>COUNTIF(C18:C46,G5) + COUNTIF(G18:G46,G5)</f>
        <v>3</v>
      </c>
      <c r="V24">
        <f>COUNTIFS(C18:C46,G5,M18:M46,3) + COUNTIFS(G18:G46,G5,O18:O46,3)</f>
        <v>0</v>
      </c>
      <c r="W24">
        <f>COUNTIFS(C18:C46,G5,M18:M46,1) + COUNTIFS(G18:G46,G5,O18:O46,1)</f>
        <v>0</v>
      </c>
      <c r="X24">
        <f>COUNTIFS(C18:C46,G5,M18:M46,0) + COUNTIFS(G18:G46,G5,O18:O46,0)</f>
        <v>0</v>
      </c>
      <c r="Y24">
        <f>V24*3+W24</f>
        <v>0</v>
      </c>
      <c r="Z24">
        <f>SUMIF(C18:C46,G5,I18:I46) + SUMIF(G18:G46,G5,K18:K46)</f>
        <v>0</v>
      </c>
      <c r="AA24">
        <f>SUMIF(C18:C46,G5,K18:K46) + SUMIF(G18:G46,G5,I18:I46)</f>
        <v>0</v>
      </c>
      <c r="AC24">
        <f>RANK(AD24,AD23:AD26,0)</f>
        <v>1</v>
      </c>
      <c r="AD24">
        <f>Y24+(Z24/100)+((Z24-AA24)/10000)</f>
        <v>0</v>
      </c>
      <c r="AE24" t="str">
        <f>G5</f>
        <v>VC Nazareth Eke</v>
      </c>
    </row>
    <row r="25" spans="1:31" x14ac:dyDescent="0.25">
      <c r="A25" s="7" t="s">
        <v>47</v>
      </c>
      <c r="B25" t="s">
        <v>65</v>
      </c>
      <c r="C25" t="str">
        <f>G11</f>
        <v>KVVE Massemen United</v>
      </c>
      <c r="E25" t="s">
        <v>3</v>
      </c>
      <c r="G25" t="str">
        <f>G12</f>
        <v>KSK Kieldrecht</v>
      </c>
      <c r="M25" t="str">
        <f>IF(I25="","",IF(I25&gt;K25,3,IF(I25=K25,1,IF(I25&lt;K25,0,""))))</f>
        <v/>
      </c>
      <c r="O25" t="str">
        <f>IF(K25="","",IF(K25&gt;I25,3,IF(K25=I25,1,IF(K25&lt;I25,0,""))))</f>
        <v/>
      </c>
      <c r="Q25" t="str">
        <f>IF(COUNT(I25:K25)=3,1,"")</f>
        <v/>
      </c>
      <c r="S25" t="str">
        <f>G6</f>
        <v>Jago Sint Amandsberg</v>
      </c>
      <c r="U25">
        <f>COUNTIF(C18:C46,G6) + COUNTIF(G18:G46,G6)</f>
        <v>3</v>
      </c>
      <c r="V25">
        <f>COUNTIFS(C18:C46,G6,M18:M46,3) + COUNTIFS(G18:G46,G6,O18:O46,3)</f>
        <v>0</v>
      </c>
      <c r="W25">
        <f>COUNTIFS(C18:C46,G6,M18:M46,1) + COUNTIFS(G18:G46,G6,O18:O46,1)</f>
        <v>0</v>
      </c>
      <c r="X25">
        <f>COUNTIFS(C18:C46,G6,M18:M46,0) + COUNTIFS(G18:G46,G6,O18:O46,0)</f>
        <v>0</v>
      </c>
      <c r="Y25">
        <f>V25*3+W25</f>
        <v>0</v>
      </c>
      <c r="Z25">
        <f>SUMIF(C18:C46,G6,I18:I46) + SUMIF(G18:G46,G6,K18:K46)</f>
        <v>0</v>
      </c>
      <c r="AA25">
        <f>SUMIF(C18:C46,G6,K18:K46) + SUMIF(G18:G46,G6,I18:I46)</f>
        <v>0</v>
      </c>
      <c r="AC25">
        <f>RANK(AD25,AD23:AD26,0)</f>
        <v>1</v>
      </c>
      <c r="AD25">
        <f>Y25+(Z25/100)+((Z25-AA25)/10000)</f>
        <v>0</v>
      </c>
      <c r="AE25" t="str">
        <f>G6</f>
        <v>Jago Sint Amandsberg</v>
      </c>
    </row>
    <row r="26" spans="1:31" x14ac:dyDescent="0.25">
      <c r="A26" s="7" t="s">
        <v>47</v>
      </c>
      <c r="B26" t="s">
        <v>66</v>
      </c>
      <c r="C26" t="str">
        <f>G13</f>
        <v>KSV Melsen</v>
      </c>
      <c r="E26" t="s">
        <v>3</v>
      </c>
      <c r="G26" t="str">
        <f>G14</f>
        <v>SKV Oostakker</v>
      </c>
      <c r="M26" t="str">
        <f>IF(I26="","",IF(I26&gt;K26,3,IF(I26=K26,1,IF(I26&lt;K26,0,""))))</f>
        <v/>
      </c>
      <c r="O26" t="str">
        <f>IF(K26="","",IF(K26&gt;I26,3,IF(K26=I26,1,IF(K26&lt;I26,0,""))))</f>
        <v/>
      </c>
      <c r="Q26" t="str">
        <f>IF(COUNT(I26:K26)=3,1,"")</f>
        <v/>
      </c>
      <c r="S26" t="s">
        <v>25</v>
      </c>
      <c r="U26">
        <f>COUNTIF(C18:C46,G7) + COUNTIF(G18:G46,G7)</f>
        <v>3</v>
      </c>
      <c r="V26">
        <f>COUNTIFS(C18:C46,G7,M18:M46,3) + COUNTIFS(G18:G46,G7,O18:O46,3)</f>
        <v>0</v>
      </c>
      <c r="W26">
        <f>COUNTIFS(C18:C46,G7,M18:M46,1) + COUNTIFS(G18:G46,G7,O18:O46,1)</f>
        <v>0</v>
      </c>
      <c r="X26">
        <f>COUNTIFS(C18:C46,G7,M18:M46,0) + COUNTIFS(G18:G46,G7,O18:O46,0)</f>
        <v>0</v>
      </c>
      <c r="Y26">
        <f>V26*3+W26</f>
        <v>0</v>
      </c>
      <c r="Z26">
        <f>SUMIF(C18:C46,G7,I18:I46) + SUMIF(G18:G46,G7,K18:K46)</f>
        <v>0</v>
      </c>
      <c r="AA26">
        <f>SUMIF(C18:C46,G7,K18:K46) + SUMIF(G18:G46,G7,I18:I46)</f>
        <v>0</v>
      </c>
      <c r="AC26">
        <f>RANK(AD26,AD23:AD26,0)</f>
        <v>1</v>
      </c>
      <c r="AD26">
        <f>Y26+(Z26/100)+((Z26-AA26)/10000)</f>
        <v>0</v>
      </c>
      <c r="AE26" t="str">
        <f>G7</f>
        <v>KVVE Massemen Derby</v>
      </c>
    </row>
    <row r="28" spans="1:31" x14ac:dyDescent="0.25">
      <c r="A28" s="7" t="s">
        <v>48</v>
      </c>
      <c r="B28" t="s">
        <v>4</v>
      </c>
      <c r="C28" t="str">
        <f>C5</f>
        <v>KVVE Massemen City</v>
      </c>
      <c r="E28" t="s">
        <v>3</v>
      </c>
      <c r="G28" t="str">
        <f>C6</f>
        <v>FC Poesele</v>
      </c>
      <c r="M28" t="str">
        <f>IF(I28="","",IF(I28&gt;K28,3,IF(I28=K28,1,IF(I28&lt;K28,0,""))))</f>
        <v/>
      </c>
      <c r="O28" t="str">
        <f>IF(K28="","",IF(K28&gt;I28,3,IF(K28=I28,1,IF(K28&lt;I28,0,""))))</f>
        <v/>
      </c>
      <c r="S28" t="str">
        <f>C11</f>
        <v>KVE Aalter</v>
      </c>
      <c r="U28">
        <f>COUNTIF(C18:C46,C11) + COUNTIF(G18:G46,C11)</f>
        <v>3</v>
      </c>
      <c r="V28">
        <f>COUNTIFS(C18:C46,C11,M18:M46,3) + COUNTIFS(G18:G46,C11,O18:O46,3)</f>
        <v>0</v>
      </c>
      <c r="W28">
        <f>COUNTIFS(C18:C46,C11,M18:M46,1) + COUNTIFS(G18:G46,C11,O18:O46,1)</f>
        <v>0</v>
      </c>
      <c r="X28">
        <f>COUNTIFS(C18:C46,C11,M18:M46,0) + COUNTIFS(G18:G46,C11,O18:O46,0)</f>
        <v>0</v>
      </c>
      <c r="Y28">
        <f>V28*3+W28</f>
        <v>0</v>
      </c>
      <c r="Z28">
        <f>SUMIF(C18:C46,C11,I18:I46) + SUMIF(G18:G46,C11,K18:K46)</f>
        <v>0</v>
      </c>
      <c r="AA28">
        <f>SUMIF(C18:C46,C11,K18:K46) + SUMIF(G18:G46,C11,I18:I46)</f>
        <v>0</v>
      </c>
      <c r="AC28">
        <f>RANK(AD28,AD28:AD31,0)</f>
        <v>1</v>
      </c>
      <c r="AD28">
        <f>Y28+(Z28/100)+((Z28-AA28)/10000)</f>
        <v>0</v>
      </c>
      <c r="AE28" t="str">
        <f>C11</f>
        <v>KVE Aalter</v>
      </c>
    </row>
    <row r="29" spans="1:31" x14ac:dyDescent="0.25">
      <c r="A29" s="7" t="s">
        <v>48</v>
      </c>
      <c r="B29" t="s">
        <v>5</v>
      </c>
      <c r="C29" t="str">
        <f>C7</f>
        <v>KVV Zomergem</v>
      </c>
      <c r="E29" t="s">
        <v>3</v>
      </c>
      <c r="G29" t="str">
        <f>C4</f>
        <v>KAA Gent - U7</v>
      </c>
      <c r="M29" t="str">
        <f>IF(I29="","",IF(I29&gt;K29,3,IF(I29=K29,1,IF(I29&lt;K29,0,""))))</f>
        <v/>
      </c>
      <c r="O29" t="str">
        <f>IF(K29="","",IF(K29&gt;I29,3,IF(K29=I29,1,IF(K29&lt;I29,0,""))))</f>
        <v/>
      </c>
      <c r="S29" t="str">
        <f>C12</f>
        <v>SK Lochristi</v>
      </c>
      <c r="U29">
        <f>COUNTIF(C18:C46,C12) + COUNTIF(G18:G46,C12)</f>
        <v>3</v>
      </c>
      <c r="V29">
        <f>COUNTIFS(C18:C46,C12,M18:M46,3) + COUNTIFS(G18:G46,C12,O18:O46,3)</f>
        <v>0</v>
      </c>
      <c r="W29">
        <f>COUNTIFS(C18:C46,C12,M18:M46,1) + COUNTIFS(G18:G46,C12,O18:O46,1)</f>
        <v>0</v>
      </c>
      <c r="X29">
        <f>COUNTIFS(C18:C46,C12,M18:M46,0) + COUNTIFS(G18:G46,C12,O18:O46,0)</f>
        <v>0</v>
      </c>
      <c r="Y29">
        <f>V29*3+W29</f>
        <v>0</v>
      </c>
      <c r="Z29">
        <f>SUMIF(C18:C46,C12,I18:I46) + SUMIF(G18:G46,C12,K18:K46)</f>
        <v>0</v>
      </c>
      <c r="AA29">
        <f>SUMIF(C18:C46,C12,K18:K46) + SUMIF(G18:G46,C12,I18:I46)</f>
        <v>0</v>
      </c>
      <c r="AC29">
        <f>RANK(AD29,AD28:AD31,0)</f>
        <v>1</v>
      </c>
      <c r="AD29">
        <f>Y29+(Z29/100)+((Z29-AA29)/10000)</f>
        <v>0</v>
      </c>
      <c r="AE29" t="str">
        <f>C12</f>
        <v>SK Lochristi</v>
      </c>
    </row>
    <row r="30" spans="1:31" x14ac:dyDescent="0.25">
      <c r="A30" s="7" t="s">
        <v>48</v>
      </c>
      <c r="B30" t="s">
        <v>31</v>
      </c>
      <c r="C30" t="str">
        <f>G5</f>
        <v>VC Nazareth Eke</v>
      </c>
      <c r="E30" t="s">
        <v>3</v>
      </c>
      <c r="G30" t="str">
        <f>G6</f>
        <v>Jago Sint Amandsberg</v>
      </c>
      <c r="M30" t="str">
        <f>IF(I30="","",IF(I30&gt;K30,3,IF(I30=K30,1,IF(I30&lt;K30,0,""))))</f>
        <v/>
      </c>
      <c r="O30" t="str">
        <f>IF(K30="","",IF(K30&gt;I30,3,IF(K30=I30,1,IF(K30&lt;I30,0,""))))</f>
        <v/>
      </c>
      <c r="S30" t="str">
        <f>C13</f>
        <v>SK Aaigem</v>
      </c>
      <c r="U30">
        <f>COUNTIF(C18:C46,C13) + COUNTIF(G18:G46,C13)</f>
        <v>3</v>
      </c>
      <c r="V30">
        <f>COUNTIFS(C18:C46,C13,M18:M46,3) + COUNTIFS(G18:G46,C13,O18:O46,3)</f>
        <v>0</v>
      </c>
      <c r="W30">
        <f>COUNTIFS(C18:C46,C13,M18:M46,1) + COUNTIFS(G18:G46,C13,O18:O46,1)</f>
        <v>0</v>
      </c>
      <c r="X30">
        <f>COUNTIFS(C18:C46,C13,M18:M46,0) + COUNTIFS(G18:G46,C13,O18:O46,0)</f>
        <v>0</v>
      </c>
      <c r="Y30">
        <f>V30*3+W30</f>
        <v>0</v>
      </c>
      <c r="Z30">
        <f>SUMIF(C18:C46,C13,I18:I46) + SUMIF(G18:G46,C13,K18:K46)</f>
        <v>0</v>
      </c>
      <c r="AA30">
        <f>SUMIF(C18:C46,C13,K18:K46) + SUMIF(G18:G46,C13,I18:I46)</f>
        <v>0</v>
      </c>
      <c r="AC30">
        <f>RANK(AD30,AD28:AD31,0)</f>
        <v>1</v>
      </c>
      <c r="AD30">
        <f>Y30+(Z30/100)+((Z30-AA30)/10000)</f>
        <v>0</v>
      </c>
      <c r="AE30" t="str">
        <f>C13</f>
        <v>SK Aaigem</v>
      </c>
    </row>
    <row r="31" spans="1:31" x14ac:dyDescent="0.25">
      <c r="A31" s="7" t="s">
        <v>48</v>
      </c>
      <c r="B31" t="s">
        <v>32</v>
      </c>
      <c r="C31" t="str">
        <f>G7</f>
        <v>KVVE Massemen Derby</v>
      </c>
      <c r="E31" t="s">
        <v>3</v>
      </c>
      <c r="G31" t="str">
        <f>G4</f>
        <v>TK Meldert</v>
      </c>
      <c r="M31" t="str">
        <f>IF(I31="","",IF(I31&gt;K31,3,IF(I31=K31,1,IF(I31&lt;K31,0,""))))</f>
        <v/>
      </c>
      <c r="O31" t="str">
        <f>IF(K31="","",IF(K31&gt;I31,3,IF(K31=I31,1,IF(K31&lt;I31,0,""))))</f>
        <v/>
      </c>
      <c r="S31" t="s">
        <v>28</v>
      </c>
      <c r="U31">
        <f>COUNTIF(C18:C46,C14) + COUNTIF(G18:G46,C14)</f>
        <v>3</v>
      </c>
      <c r="V31">
        <f>COUNTIFS(C18:C46,C14,M18:M46,3) + COUNTIFS(G18:G46,C14,O18:O46,3)</f>
        <v>0</v>
      </c>
      <c r="W31">
        <f>COUNTIFS(C18:C46,C14,M18:M46,1) + COUNTIFS(G18:G46,C14,O18:O46,1)</f>
        <v>0</v>
      </c>
      <c r="X31">
        <f>COUNTIFS(C18:C46,C14,M18:M46,0) + COUNTIFS(G18:G46,C14,O18:O46,0)</f>
        <v>0</v>
      </c>
      <c r="Y31">
        <f>V31*3+W31</f>
        <v>0</v>
      </c>
      <c r="Z31">
        <f>SUMIF(C18:C46,C14,I18:I46) + SUMIF(G18:G46,C14,K18:K46)</f>
        <v>0</v>
      </c>
      <c r="AA31">
        <f>SUMIF(C18:C46,C14,K18:K46) + SUMIF(G18:G46,C14,I18:I46)</f>
        <v>0</v>
      </c>
      <c r="AC31">
        <f>RANK(AD31,AD28:AD31,0)</f>
        <v>1</v>
      </c>
      <c r="AD31">
        <f>Y31+(Z31/100)+((Z31-AA31)/10000)</f>
        <v>0</v>
      </c>
      <c r="AE31" t="str">
        <f>C14</f>
        <v>KVV Windeke</v>
      </c>
    </row>
    <row r="33" spans="1:31" x14ac:dyDescent="0.25">
      <c r="A33" s="7" t="s">
        <v>48</v>
      </c>
      <c r="B33" t="s">
        <v>6</v>
      </c>
      <c r="C33" t="str">
        <f>C12</f>
        <v>SK Lochristi</v>
      </c>
      <c r="E33" t="s">
        <v>3</v>
      </c>
      <c r="G33" t="str">
        <f>C13</f>
        <v>SK Aaigem</v>
      </c>
      <c r="M33" t="str">
        <f>IF(I33="","",IF(I33&gt;K33,3,IF(I33=K33,1,IF(I33&lt;K33,0,""))))</f>
        <v/>
      </c>
      <c r="O33" t="str">
        <f>IF(K33="","",IF(K33&gt;I33,3,IF(K33=I33,1,IF(K33&lt;I33,0,""))))</f>
        <v/>
      </c>
      <c r="S33" t="str">
        <f>G11</f>
        <v>KVVE Massemen United</v>
      </c>
      <c r="U33">
        <f>COUNTIF(C18:C46,G11) + COUNTIF(G18:G46,G11)</f>
        <v>3</v>
      </c>
      <c r="V33">
        <f>COUNTIFS(C18:C46,G11,M18:M46,3) + COUNTIFS(G18:G46,G11,O18:O46,3)</f>
        <v>0</v>
      </c>
      <c r="W33">
        <f>COUNTIFS(C18:C46,G11,M18:M46,1) + COUNTIFS(G18:G46,G11,O18:O46,1)</f>
        <v>0</v>
      </c>
      <c r="X33">
        <f>COUNTIFS(C18:C46,G11,M18:M46,0) + COUNTIFS(G18:G46,G11,O18:O46,0)</f>
        <v>0</v>
      </c>
      <c r="Y33">
        <f>V33*3+W33</f>
        <v>0</v>
      </c>
      <c r="Z33">
        <f>SUMIF(C18:C46,G11,I18:I46) + SUMIF(G18:G46,G11,K18:K46)</f>
        <v>0</v>
      </c>
      <c r="AA33">
        <f>SUMIF(C18:C46,G11,K18:K46) + SUMIF(G18:G46,G11,I18:I46)</f>
        <v>0</v>
      </c>
      <c r="AC33">
        <f>RANK(AD33,AD33:AD36,0)</f>
        <v>1</v>
      </c>
      <c r="AD33">
        <f>Y33+(Z33/100)+((Z33-AA33)/10000)</f>
        <v>0</v>
      </c>
      <c r="AE33" t="str">
        <f>G11</f>
        <v>KVVE Massemen United</v>
      </c>
    </row>
    <row r="34" spans="1:31" x14ac:dyDescent="0.25">
      <c r="A34" s="7" t="s">
        <v>48</v>
      </c>
      <c r="B34" t="s">
        <v>7</v>
      </c>
      <c r="C34" t="str">
        <f>C14</f>
        <v>KVV Windeke</v>
      </c>
      <c r="E34" t="s">
        <v>3</v>
      </c>
      <c r="G34" t="str">
        <f>C11</f>
        <v>KVE Aalter</v>
      </c>
      <c r="M34" t="str">
        <f>IF(I34="","",IF(I34&gt;K34,3,IF(I34=K34,1,IF(I34&lt;K34,0,""))))</f>
        <v/>
      </c>
      <c r="O34" t="str">
        <f>IF(K34="","",IF(K34&gt;I34,3,IF(K34=I34,1,IF(K34&lt;I34,0,""))))</f>
        <v/>
      </c>
      <c r="S34" t="str">
        <f>G12</f>
        <v>KSK Kieldrecht</v>
      </c>
      <c r="U34">
        <f>COUNTIF(C18:C46,G12) + COUNTIF(G18:G46,G12)</f>
        <v>3</v>
      </c>
      <c r="V34">
        <f>COUNTIFS(C18:C46,G12,M18:M46,3) + COUNTIFS(G18:G46,G12,O18:O46,3)</f>
        <v>0</v>
      </c>
      <c r="W34">
        <f>COUNTIFS(C18:C46,G12,M18:M46,1) + COUNTIFS(G18:G46,G12,O18:O46,1)</f>
        <v>0</v>
      </c>
      <c r="X34">
        <f>COUNTIFS(C18:C46,G12,M18:M46,0) + COUNTIFS(G18:G46,G12,O18:O46,0)</f>
        <v>0</v>
      </c>
      <c r="Y34">
        <f>V34*3+W34</f>
        <v>0</v>
      </c>
      <c r="Z34">
        <f>SUMIF(C18:C46,G12,I18:I46) + SUMIF(G18:G46,G12,K18:K46)</f>
        <v>0</v>
      </c>
      <c r="AA34">
        <f>SUMIF(C18:C46,G12,K18:K46) + SUMIF(G18:G46,G12,I18:I46)</f>
        <v>0</v>
      </c>
      <c r="AC34">
        <f>RANK(AD34,AD33:AD36,0)</f>
        <v>1</v>
      </c>
      <c r="AD34">
        <f>Y34+(Z34/100)+((Z34-AA34)/10000)</f>
        <v>0</v>
      </c>
      <c r="AE34" t="str">
        <f>G12</f>
        <v>KSK Kieldrecht</v>
      </c>
    </row>
    <row r="35" spans="1:31" x14ac:dyDescent="0.25">
      <c r="A35" s="7" t="s">
        <v>48</v>
      </c>
      <c r="B35" t="s">
        <v>65</v>
      </c>
      <c r="C35" t="str">
        <f>G12</f>
        <v>KSK Kieldrecht</v>
      </c>
      <c r="E35" t="s">
        <v>3</v>
      </c>
      <c r="G35" t="str">
        <f>G13</f>
        <v>KSV Melsen</v>
      </c>
      <c r="M35" t="str">
        <f>IF(I35="","",IF(I35&gt;K35,3,IF(I35=K35,1,IF(I35&lt;K35,0,""))))</f>
        <v/>
      </c>
      <c r="O35" t="str">
        <f>IF(K35="","",IF(K35&gt;I35,3,IF(K35=I35,1,IF(K35&lt;I35,0,""))))</f>
        <v/>
      </c>
      <c r="S35" t="str">
        <f>G13</f>
        <v>KSV Melsen</v>
      </c>
      <c r="U35">
        <f>COUNTIF(C18:C46,G13) + COUNTIF(G18:G46,G13)</f>
        <v>3</v>
      </c>
      <c r="V35">
        <f>COUNTIFS(C18:C46,G13,M18:M46,3) + COUNTIFS(G18:G46,G13,O18:O46,3)</f>
        <v>0</v>
      </c>
      <c r="W35">
        <f>COUNTIFS(C18:C46,G13,M18:M46,1) + COUNTIFS(G18:G46,G13,O18:O46,1)</f>
        <v>0</v>
      </c>
      <c r="X35">
        <f>COUNTIFS(C18:C46,G13,M18:M46,0) + COUNTIFS(G18:G46,G13,O18:O46,0)</f>
        <v>0</v>
      </c>
      <c r="Y35">
        <f>V35*3+W35</f>
        <v>0</v>
      </c>
      <c r="Z35">
        <f>SUMIF(C18:C46,G13,I18:I46) + SUMIF(G18:G46,G13,K18:K46)</f>
        <v>0</v>
      </c>
      <c r="AA35">
        <f>SUMIF(C18:C46,G13,K18:K46) + SUMIF(G18:G46,G13,I18:I46)</f>
        <v>0</v>
      </c>
      <c r="AC35">
        <f>RANK(AD35,AD33:AD36,0)</f>
        <v>1</v>
      </c>
      <c r="AD35">
        <f>Y35+(Z35/100)+((Z35-AA35)/10000)</f>
        <v>0</v>
      </c>
      <c r="AE35" t="str">
        <f>G13</f>
        <v>KSV Melsen</v>
      </c>
    </row>
    <row r="36" spans="1:31" x14ac:dyDescent="0.25">
      <c r="A36" s="7" t="s">
        <v>48</v>
      </c>
      <c r="B36" t="s">
        <v>66</v>
      </c>
      <c r="C36" t="str">
        <f>G14</f>
        <v>SKV Oostakker</v>
      </c>
      <c r="E36" t="s">
        <v>3</v>
      </c>
      <c r="G36" t="str">
        <f>G11</f>
        <v>KVVE Massemen United</v>
      </c>
      <c r="M36" t="str">
        <f>IF(I36="","",IF(I36&gt;K36,3,IF(I36=K36,1,IF(I36&lt;K36,0,""))))</f>
        <v/>
      </c>
      <c r="O36" t="str">
        <f>IF(K36="","",IF(K36&gt;I36,3,IF(K36=I36,1,IF(K36&lt;I36,0,""))))</f>
        <v/>
      </c>
      <c r="S36" t="s">
        <v>33</v>
      </c>
      <c r="U36">
        <f>COUNTIF(C18:C46,G14) + COUNTIF(G18:G46,G14)</f>
        <v>3</v>
      </c>
      <c r="V36">
        <f>COUNTIFS(C18:C46,G14,M18:M46,3) + COUNTIFS(G18:G46,G14,O18:O46,3)</f>
        <v>0</v>
      </c>
      <c r="W36">
        <f>COUNTIFS(C18:C46,G14,M18:M46,1) + COUNTIFS(G18:G46,G14,O18:O46,1)</f>
        <v>0</v>
      </c>
      <c r="X36">
        <f>COUNTIFS(C18:C46,G14,M18:M46,0) + COUNTIFS(G18:G46,G14,O18:O46,0)</f>
        <v>0</v>
      </c>
      <c r="Y36">
        <f>V36*3+W36</f>
        <v>0</v>
      </c>
      <c r="Z36">
        <f>SUMIF(C18:C46,G14,I18:I46) + SUMIF(G18:G46,G14,K18:K46)</f>
        <v>0</v>
      </c>
      <c r="AA36">
        <f>SUMIF(C18:C46,G14,K18:K46) + SUMIF(G18:G46,G14,I18:I46)</f>
        <v>0</v>
      </c>
      <c r="AC36">
        <f>RANK(AD36,AD33:AD36,0)</f>
        <v>1</v>
      </c>
      <c r="AD36">
        <f>Y36+(Z36/100)+((Z36-AA36)/10000)</f>
        <v>0</v>
      </c>
      <c r="AE36" t="str">
        <f>G14</f>
        <v>SKV Oostakker</v>
      </c>
    </row>
    <row r="38" spans="1:31" x14ac:dyDescent="0.25">
      <c r="A38" s="7" t="s">
        <v>49</v>
      </c>
      <c r="B38" t="s">
        <v>4</v>
      </c>
      <c r="C38" t="str">
        <f>C7</f>
        <v>KVV Zomergem</v>
      </c>
      <c r="E38" t="s">
        <v>3</v>
      </c>
      <c r="G38" t="str">
        <f>C5</f>
        <v>KVVE Massemen City</v>
      </c>
      <c r="M38" t="str">
        <f>IF(I38="","",IF(I38&gt;K38,3,IF(I38=K38,1,IF(I38&lt;K38,0,""))))</f>
        <v/>
      </c>
      <c r="O38" t="str">
        <f>IF(K38="","",IF(K38&gt;I38,3,IF(K38=I38,1,IF(K38&lt;I38,0,""))))</f>
        <v/>
      </c>
    </row>
    <row r="39" spans="1:31" x14ac:dyDescent="0.25">
      <c r="A39" s="7" t="s">
        <v>49</v>
      </c>
      <c r="B39" t="s">
        <v>5</v>
      </c>
      <c r="C39" t="str">
        <f>C4</f>
        <v>KAA Gent - U7</v>
      </c>
      <c r="E39" t="s">
        <v>3</v>
      </c>
      <c r="G39" t="str">
        <f>C6</f>
        <v>FC Poesele</v>
      </c>
      <c r="M39" t="str">
        <f>IF(I39="","",IF(I39&gt;K39,3,IF(I39=K39,1,IF(I39&lt;K39,0,""))))</f>
        <v/>
      </c>
      <c r="O39" t="str">
        <f>IF(K39="","",IF(K39&gt;I39,3,IF(K39=I39,1,IF(K39&lt;I39,0,""))))</f>
        <v/>
      </c>
    </row>
    <row r="40" spans="1:31" x14ac:dyDescent="0.25">
      <c r="A40" s="7" t="s">
        <v>49</v>
      </c>
      <c r="B40" t="s">
        <v>31</v>
      </c>
      <c r="C40" t="str">
        <f>G7</f>
        <v>KVVE Massemen Derby</v>
      </c>
      <c r="E40" t="s">
        <v>3</v>
      </c>
      <c r="G40" t="str">
        <f>G5</f>
        <v>VC Nazareth Eke</v>
      </c>
      <c r="M40" t="str">
        <f>IF(I40="","",IF(I40&gt;K40,3,IF(I40=K40,1,IF(I40&lt;K40,0,""))))</f>
        <v/>
      </c>
      <c r="O40" t="str">
        <f>IF(K40="","",IF(K40&gt;I40,3,IF(K40=I40,1,IF(K40&lt;I40,0,""))))</f>
        <v/>
      </c>
    </row>
    <row r="41" spans="1:31" x14ac:dyDescent="0.25">
      <c r="A41" s="7" t="s">
        <v>49</v>
      </c>
      <c r="B41" t="s">
        <v>32</v>
      </c>
      <c r="C41" t="str">
        <f>G4</f>
        <v>TK Meldert</v>
      </c>
      <c r="E41" t="s">
        <v>3</v>
      </c>
      <c r="G41" t="str">
        <f>G6</f>
        <v>Jago Sint Amandsberg</v>
      </c>
      <c r="M41" t="str">
        <f>IF(I41="","",IF(I41&gt;K41,3,IF(I41=K41,1,IF(I41&lt;K41,0,""))))</f>
        <v/>
      </c>
      <c r="O41" t="str">
        <f>IF(K41="","",IF(K41&gt;I41,3,IF(K41=I41,1,IF(K41&lt;I41,0,""))))</f>
        <v/>
      </c>
    </row>
    <row r="43" spans="1:31" x14ac:dyDescent="0.25">
      <c r="A43" s="7" t="s">
        <v>49</v>
      </c>
      <c r="B43" t="s">
        <v>6</v>
      </c>
      <c r="C43" t="str">
        <f>C14</f>
        <v>KVV Windeke</v>
      </c>
      <c r="E43" t="s">
        <v>3</v>
      </c>
      <c r="G43" t="str">
        <f>C12</f>
        <v>SK Lochristi</v>
      </c>
      <c r="M43" t="str">
        <f>IF(I43="","",IF(I43&gt;K43,3,IF(I43=K43,1,IF(I43&lt;K43,0,""))))</f>
        <v/>
      </c>
      <c r="O43" t="str">
        <f>IF(K43="","",IF(K43&gt;I43,3,IF(K43=I43,1,IF(K43&lt;I43,0,""))))</f>
        <v/>
      </c>
    </row>
    <row r="44" spans="1:31" x14ac:dyDescent="0.25">
      <c r="A44" s="7" t="s">
        <v>49</v>
      </c>
      <c r="B44" t="s">
        <v>7</v>
      </c>
      <c r="C44" t="str">
        <f>C11</f>
        <v>KVE Aalter</v>
      </c>
      <c r="E44" t="s">
        <v>3</v>
      </c>
      <c r="G44" t="str">
        <f>C13</f>
        <v>SK Aaigem</v>
      </c>
      <c r="M44" t="str">
        <f>IF(I44="","",IF(I44&gt;K44,3,IF(I44=K44,1,IF(I44&lt;K44,0,""))))</f>
        <v/>
      </c>
      <c r="O44" t="str">
        <f>IF(K44="","",IF(K44&gt;I44,3,IF(K44=I44,1,IF(K44&lt;I44,0,""))))</f>
        <v/>
      </c>
    </row>
    <row r="45" spans="1:31" x14ac:dyDescent="0.25">
      <c r="A45" s="7" t="s">
        <v>49</v>
      </c>
      <c r="B45" t="s">
        <v>65</v>
      </c>
      <c r="C45" t="str">
        <f>G14</f>
        <v>SKV Oostakker</v>
      </c>
      <c r="E45" t="s">
        <v>3</v>
      </c>
      <c r="G45" t="str">
        <f>G12</f>
        <v>KSK Kieldrecht</v>
      </c>
      <c r="M45" t="str">
        <f>IF(I45="","",IF(I45&gt;K45,3,IF(I45=K45,1,IF(I45&lt;K45,0,""))))</f>
        <v/>
      </c>
      <c r="O45" t="str">
        <f>IF(K45="","",IF(K45&gt;I45,3,IF(K45=I45,1,IF(K45&lt;I45,0,""))))</f>
        <v/>
      </c>
    </row>
    <row r="46" spans="1:31" x14ac:dyDescent="0.25">
      <c r="A46" s="7" t="s">
        <v>49</v>
      </c>
      <c r="B46" t="s">
        <v>66</v>
      </c>
      <c r="C46" t="str">
        <f>G11</f>
        <v>KVVE Massemen United</v>
      </c>
      <c r="E46" t="s">
        <v>3</v>
      </c>
      <c r="G46" t="str">
        <f>G13</f>
        <v>KSV Melsen</v>
      </c>
      <c r="M46" t="str">
        <f>IF(I46="","",IF(I46&gt;K46,3,IF(I46=K46,1,IF(I46&lt;K46,0,""))))</f>
        <v/>
      </c>
      <c r="O46" t="str">
        <f>IF(K46="","",IF(K46&gt;I46,3,IF(K46=I46,1,IF(K46&lt;I46,0,""))))</f>
        <v/>
      </c>
    </row>
    <row r="49" spans="1:22" x14ac:dyDescent="0.25">
      <c r="A49" s="1" t="s">
        <v>8</v>
      </c>
      <c r="G49" s="1" t="s">
        <v>9</v>
      </c>
    </row>
    <row r="51" spans="1:22" x14ac:dyDescent="0.25">
      <c r="A51">
        <v>1</v>
      </c>
      <c r="B51" t="str">
        <f>IF(I18="","",VLOOKUP(A51,AC18:AE21,3,0))</f>
        <v/>
      </c>
      <c r="F51">
        <v>1</v>
      </c>
      <c r="G51" t="str">
        <f>IF(I18="","",VLOOKUP(F51,AC23:AE26,3,0))</f>
        <v/>
      </c>
    </row>
    <row r="52" spans="1:22" x14ac:dyDescent="0.25">
      <c r="A52">
        <v>2</v>
      </c>
      <c r="B52" t="str">
        <f>IF(I18="","",VLOOKUP(A52,AC18:AE21,3,0))</f>
        <v/>
      </c>
      <c r="F52">
        <v>2</v>
      </c>
      <c r="G52" t="str">
        <f>IF(I18="","",VLOOKUP(F52,AC23:AE26,3,0))</f>
        <v/>
      </c>
    </row>
    <row r="53" spans="1:22" x14ac:dyDescent="0.25">
      <c r="A53">
        <v>3</v>
      </c>
      <c r="B53" t="str">
        <f>IF(I18="","",VLOOKUP(A53,AC18:AE21,3,0))</f>
        <v/>
      </c>
      <c r="F53">
        <v>3</v>
      </c>
      <c r="G53" t="str">
        <f>IF(I18="","",VLOOKUP(F53,AC23:AE26,3,0))</f>
        <v/>
      </c>
    </row>
    <row r="54" spans="1:22" x14ac:dyDescent="0.25">
      <c r="A54">
        <v>4</v>
      </c>
      <c r="B54" t="str">
        <f>IF(I18="","",VLOOKUP(A54,AC18:AE21,3,0))</f>
        <v/>
      </c>
      <c r="F54">
        <v>4</v>
      </c>
      <c r="G54" t="str">
        <f>IF(I18="","",VLOOKUP(F54,AC23:AE26,3,0))</f>
        <v/>
      </c>
    </row>
    <row r="55" spans="1:22" x14ac:dyDescent="0.25">
      <c r="V55" t="s">
        <v>17</v>
      </c>
    </row>
    <row r="56" spans="1:22" x14ac:dyDescent="0.25">
      <c r="A56" s="1" t="s">
        <v>29</v>
      </c>
      <c r="G56" s="1" t="s">
        <v>30</v>
      </c>
      <c r="V56" t="s">
        <v>63</v>
      </c>
    </row>
    <row r="57" spans="1:22" x14ac:dyDescent="0.25">
      <c r="V57" t="s">
        <v>20</v>
      </c>
    </row>
    <row r="58" spans="1:22" x14ac:dyDescent="0.25">
      <c r="A58">
        <v>1</v>
      </c>
      <c r="B58" t="str">
        <f>IF(I18="","",VLOOKUP(A58,AC28:AE31,3,0))</f>
        <v/>
      </c>
      <c r="F58">
        <v>1</v>
      </c>
      <c r="G58" t="str">
        <f>IF(I18="","",VLOOKUP(F58,AC33:AE36,3,0))</f>
        <v/>
      </c>
    </row>
    <row r="59" spans="1:22" x14ac:dyDescent="0.25">
      <c r="A59">
        <v>2</v>
      </c>
      <c r="B59" t="str">
        <f>IF(I18="","",VLOOKUP(A59,AC28:AE31,3,0))</f>
        <v/>
      </c>
      <c r="F59">
        <v>2</v>
      </c>
      <c r="G59" t="str">
        <f>IF(I18="","",VLOOKUP(F59,AC33:AE36,3,0))</f>
        <v/>
      </c>
    </row>
    <row r="60" spans="1:22" x14ac:dyDescent="0.25">
      <c r="A60">
        <v>3</v>
      </c>
      <c r="B60" t="str">
        <f>IF(I18="","",VLOOKUP(A60,AC28:AE31,3,0))</f>
        <v/>
      </c>
      <c r="F60">
        <v>3</v>
      </c>
      <c r="G60" t="str">
        <f>IF(I18="","",VLOOKUP(F60,AC33:AE36,3,0))</f>
        <v/>
      </c>
    </row>
    <row r="61" spans="1:22" x14ac:dyDescent="0.25">
      <c r="A61">
        <v>4</v>
      </c>
      <c r="B61" t="str">
        <f>IF(I18="","",VLOOKUP(A61,AC28:AE31,3,0))</f>
        <v/>
      </c>
      <c r="F61">
        <v>4</v>
      </c>
      <c r="G61" t="str">
        <f>IF(I18="","",VLOOKUP(F61,AC34:AE37,3,0))</f>
        <v/>
      </c>
    </row>
    <row r="63" spans="1:22" x14ac:dyDescent="0.25">
      <c r="A63" s="1" t="s">
        <v>2</v>
      </c>
      <c r="I63" s="1" t="s">
        <v>10</v>
      </c>
      <c r="M63" s="1" t="s">
        <v>23</v>
      </c>
      <c r="P63" s="1" t="s">
        <v>88</v>
      </c>
    </row>
    <row r="65" spans="1:17" x14ac:dyDescent="0.25">
      <c r="A65" s="7" t="s">
        <v>51</v>
      </c>
      <c r="B65" t="s">
        <v>4</v>
      </c>
      <c r="C65" t="str">
        <f>B54</f>
        <v/>
      </c>
      <c r="E65" t="s">
        <v>3</v>
      </c>
      <c r="G65" t="str">
        <f>G54</f>
        <v/>
      </c>
      <c r="Q65" t="s">
        <v>81</v>
      </c>
    </row>
    <row r="66" spans="1:17" x14ac:dyDescent="0.25">
      <c r="A66" s="7" t="s">
        <v>51</v>
      </c>
      <c r="B66" t="s">
        <v>5</v>
      </c>
      <c r="C66" t="str">
        <f>B61</f>
        <v/>
      </c>
      <c r="E66" t="s">
        <v>3</v>
      </c>
      <c r="G66" t="str">
        <f>G61</f>
        <v/>
      </c>
      <c r="Q66" t="s">
        <v>82</v>
      </c>
    </row>
    <row r="67" spans="1:17" x14ac:dyDescent="0.25">
      <c r="A67" s="7" t="s">
        <v>51</v>
      </c>
      <c r="B67" t="s">
        <v>31</v>
      </c>
      <c r="C67" t="str">
        <f>B53</f>
        <v/>
      </c>
      <c r="E67" t="s">
        <v>3</v>
      </c>
      <c r="G67" t="str">
        <f>G53</f>
        <v/>
      </c>
      <c r="Q67" t="s">
        <v>69</v>
      </c>
    </row>
    <row r="68" spans="1:17" x14ac:dyDescent="0.25">
      <c r="A68" s="7" t="s">
        <v>51</v>
      </c>
      <c r="B68" t="s">
        <v>32</v>
      </c>
      <c r="C68" t="str">
        <f>B60</f>
        <v/>
      </c>
      <c r="E68" t="s">
        <v>3</v>
      </c>
      <c r="G68" t="str">
        <f>G60</f>
        <v/>
      </c>
      <c r="Q68" t="s">
        <v>72</v>
      </c>
    </row>
    <row r="70" spans="1:17" x14ac:dyDescent="0.25">
      <c r="A70" s="7" t="s">
        <v>51</v>
      </c>
      <c r="B70" t="s">
        <v>6</v>
      </c>
      <c r="C70" t="str">
        <f>B52</f>
        <v/>
      </c>
      <c r="E70" t="s">
        <v>3</v>
      </c>
      <c r="G70" t="str">
        <f>G52</f>
        <v/>
      </c>
      <c r="Q70" t="s">
        <v>70</v>
      </c>
    </row>
    <row r="71" spans="1:17" x14ac:dyDescent="0.25">
      <c r="A71" s="7" t="s">
        <v>51</v>
      </c>
      <c r="B71" t="s">
        <v>7</v>
      </c>
      <c r="C71" t="str">
        <f>B59</f>
        <v/>
      </c>
      <c r="E71" t="s">
        <v>3</v>
      </c>
      <c r="G71" t="str">
        <f>G59</f>
        <v/>
      </c>
      <c r="Q71" t="s">
        <v>71</v>
      </c>
    </row>
    <row r="72" spans="1:17" x14ac:dyDescent="0.25">
      <c r="A72" s="7" t="s">
        <v>51</v>
      </c>
      <c r="B72" t="s">
        <v>65</v>
      </c>
      <c r="C72" t="str">
        <f>B51</f>
        <v/>
      </c>
      <c r="E72" t="s">
        <v>3</v>
      </c>
      <c r="G72" t="str">
        <f>G51</f>
        <v/>
      </c>
      <c r="Q72" t="s">
        <v>73</v>
      </c>
    </row>
    <row r="73" spans="1:17" x14ac:dyDescent="0.25">
      <c r="A73" s="7" t="s">
        <v>51</v>
      </c>
      <c r="B73" t="s">
        <v>66</v>
      </c>
      <c r="C73" t="str">
        <f>B58</f>
        <v/>
      </c>
      <c r="E73" t="s">
        <v>3</v>
      </c>
      <c r="G73" t="str">
        <f>G58</f>
        <v/>
      </c>
      <c r="Q73" t="s">
        <v>74</v>
      </c>
    </row>
    <row r="76" spans="1:17" x14ac:dyDescent="0.25">
      <c r="A76" s="1" t="s">
        <v>21</v>
      </c>
      <c r="I76" s="1" t="s">
        <v>10</v>
      </c>
      <c r="M76" s="1" t="s">
        <v>23</v>
      </c>
      <c r="P76" s="1" t="s">
        <v>88</v>
      </c>
    </row>
    <row r="78" spans="1:17" x14ac:dyDescent="0.25">
      <c r="A78" s="7" t="s">
        <v>52</v>
      </c>
      <c r="B78" t="s">
        <v>66</v>
      </c>
      <c r="C78" t="str">
        <f>IF(I65="","",IF(K65&lt;I65,G65,IF(I65&lt;K65,C65,IF(I65=K65,IF(M65&lt;O65,C65,IF(O65&lt;M65,G65))))))</f>
        <v/>
      </c>
      <c r="E78" t="s">
        <v>3</v>
      </c>
      <c r="G78" t="str">
        <f>IF(I66="","",IF(K66&lt;I66,G66,IF(I66&lt;K66,C66,IF(I66=K66,IF(M66&lt;O66,C66,IF(O66&lt;M66,G66))))))</f>
        <v/>
      </c>
      <c r="N78" t="s">
        <v>3</v>
      </c>
      <c r="Q78" t="s">
        <v>83</v>
      </c>
    </row>
    <row r="79" spans="1:17" x14ac:dyDescent="0.25">
      <c r="A79" s="7" t="s">
        <v>52</v>
      </c>
      <c r="B79" t="s">
        <v>65</v>
      </c>
      <c r="C79" t="str">
        <f>IF(I65="","",IF(I65&gt;K65,C65,IF(K65&gt;I65,G65,IF(I65=K65,IF(M65&gt;O65,C65,IF(O65&gt;M65,G65))))))</f>
        <v/>
      </c>
      <c r="E79" t="s">
        <v>3</v>
      </c>
      <c r="G79" t="str">
        <f>IF(I66="","",IF(I66&gt;K66,C66,IF(K66&gt;I66,G66,IF(I66=K66,IF(M66&gt;O66,C66,IF(O66&gt;M66,G66))))))</f>
        <v/>
      </c>
      <c r="N79" t="s">
        <v>3</v>
      </c>
      <c r="Q79" t="s">
        <v>84</v>
      </c>
    </row>
    <row r="80" spans="1:17" x14ac:dyDescent="0.25">
      <c r="A80" s="7" t="s">
        <v>52</v>
      </c>
      <c r="B80" t="s">
        <v>7</v>
      </c>
      <c r="C80" t="str">
        <f>IF(I67="","",IF(K67&lt;I67,G67,IF(I67&lt;K67,C67,IF(I67=K67,IF(M67&lt;O67,C67,IF(O67&lt;M67,G67))))))</f>
        <v/>
      </c>
      <c r="E80" t="s">
        <v>3</v>
      </c>
      <c r="G80" t="str">
        <f>IF(I68="","",IF(K68&lt;I68,G68,IF(I68&lt;K68,C68,IF(I68=K68,IF(M68&lt;O68,C68,IF(O68&lt;M68,G68))))))</f>
        <v/>
      </c>
      <c r="N80" t="s">
        <v>3</v>
      </c>
      <c r="Q80" t="s">
        <v>75</v>
      </c>
    </row>
    <row r="81" spans="1:17" x14ac:dyDescent="0.25">
      <c r="A81" s="7" t="s">
        <v>52</v>
      </c>
      <c r="B81" t="s">
        <v>6</v>
      </c>
      <c r="C81" t="str">
        <f>IF(I67="","",IF(I67&gt;K67,C67,IF(K67&gt;I67,G67,IF(I67=K67,IF(M67&gt;O67,C67,IF(O67&gt;M67,G67))))))</f>
        <v/>
      </c>
      <c r="E81" t="s">
        <v>3</v>
      </c>
      <c r="G81" t="str">
        <f>IF(I68="","",IF(I68&gt;K68,C68,IF(K68&gt;I68,G68,IF(I68=K68,IF(M68&gt;O68,C68,IF(O68&gt;M68,G68))))))</f>
        <v/>
      </c>
      <c r="N81" t="s">
        <v>3</v>
      </c>
      <c r="Q81" t="s">
        <v>76</v>
      </c>
    </row>
    <row r="83" spans="1:17" x14ac:dyDescent="0.25">
      <c r="A83" s="7" t="s">
        <v>52</v>
      </c>
      <c r="B83" t="s">
        <v>32</v>
      </c>
      <c r="C83" t="str">
        <f>IF(I70="","",IF(K70&lt;I70,G70,IF(I70&lt;K70,C70,IF(I70=K70,IF(M70&lt;O70,C70,IF(O70&lt;M70,G70))))))</f>
        <v/>
      </c>
      <c r="E83" t="s">
        <v>3</v>
      </c>
      <c r="G83" t="str">
        <f>IF(I71="","",IF(K71&lt;I71,G71,IF(I71&lt;K71,C71,IF(I71=K71,IF(M71&lt;O71,C71,IF(O71&lt;M71,G71))))))</f>
        <v/>
      </c>
      <c r="N83" t="s">
        <v>3</v>
      </c>
      <c r="Q83" t="s">
        <v>77</v>
      </c>
    </row>
    <row r="84" spans="1:17" x14ac:dyDescent="0.25">
      <c r="A84" s="7" t="s">
        <v>52</v>
      </c>
      <c r="B84" t="s">
        <v>31</v>
      </c>
      <c r="C84" t="str">
        <f>IF(I70="","",IF(I70&gt;K70,C70,IF(K70&gt;I70,G70,IF(I70=K70,IF(M70&gt;O70,C70,IF(O70&gt;M70,G70))))))</f>
        <v/>
      </c>
      <c r="E84" t="s">
        <v>3</v>
      </c>
      <c r="G84" t="str">
        <f>IF(I71="","",IF(I71&gt;K71,C71,IF(K71&gt;I71,G71,IF(I71=K71,IF(M71&gt;O71,C71,IF(O71&gt;M71,G71))))))</f>
        <v/>
      </c>
      <c r="N84" t="s">
        <v>3</v>
      </c>
      <c r="Q84" t="s">
        <v>78</v>
      </c>
    </row>
    <row r="85" spans="1:17" x14ac:dyDescent="0.25">
      <c r="A85" s="7" t="s">
        <v>52</v>
      </c>
      <c r="B85" t="s">
        <v>5</v>
      </c>
      <c r="C85" t="str">
        <f>IF(I72="","",IF(K72&lt;I72,G72,IF(I72&lt;K72,C72,IF(I72=K72,IF(M72&lt;O72,C72,IF(O72&lt;M72,G72))))))</f>
        <v/>
      </c>
      <c r="E85" t="s">
        <v>3</v>
      </c>
      <c r="G85" t="str">
        <f>IF(I73="","",IF(K73&lt;I73,G73,IF(I73&lt;K73,C73,IF(I73=K73,IF(M73&lt;O73,C73,IF(O73&lt;M73,G73))))))</f>
        <v/>
      </c>
      <c r="N85" t="s">
        <v>3</v>
      </c>
      <c r="Q85" t="s">
        <v>79</v>
      </c>
    </row>
    <row r="86" spans="1:17" x14ac:dyDescent="0.25">
      <c r="A86" s="7" t="s">
        <v>52</v>
      </c>
      <c r="B86" t="s">
        <v>4</v>
      </c>
      <c r="C86" t="str">
        <f>IF(I72="","",IF(I72&gt;K72,C72,IF(K72&gt;I72,G72,IF(I72=K72,IF(M72&gt;O72,C72,IF(O72&gt;M72,G72))))))</f>
        <v/>
      </c>
      <c r="E86" t="s">
        <v>3</v>
      </c>
      <c r="G86" t="str">
        <f>IF(I73="","",IF(I73&gt;K73,C73,IF(K73&gt;I73,G73,IF(I73=K73,IF(M73&gt;O73,C73,IF(O73&gt;M73,G73))))))</f>
        <v/>
      </c>
      <c r="N86" t="s">
        <v>3</v>
      </c>
      <c r="Q86" t="s">
        <v>80</v>
      </c>
    </row>
    <row r="88" spans="1:17" ht="18.75" x14ac:dyDescent="0.3">
      <c r="A88" s="3" t="s">
        <v>22</v>
      </c>
    </row>
    <row r="90" spans="1:17" ht="18.75" x14ac:dyDescent="0.3">
      <c r="A90" s="2">
        <v>1</v>
      </c>
      <c r="B90" s="2" t="str">
        <f>IF(I86="","",IF(I86&gt;K86, C86,IF(I86&lt;K86,G86,IF(M86&gt;O86,C86,G86))))</f>
        <v/>
      </c>
      <c r="F90" s="2">
        <v>9</v>
      </c>
      <c r="G90" s="2" t="str">
        <f>IF(I81="","",IF(I81&gt;K81, C81,IF(I81&lt;K81,G81,IF(M81&gt;O81,C81,G81))))</f>
        <v/>
      </c>
    </row>
    <row r="91" spans="1:17" ht="18.75" x14ac:dyDescent="0.3">
      <c r="A91" s="2"/>
      <c r="F91" s="2"/>
    </row>
    <row r="92" spans="1:17" ht="18.75" x14ac:dyDescent="0.3">
      <c r="A92" s="2">
        <v>2</v>
      </c>
      <c r="B92" s="2" t="str">
        <f>IF(I86="","",IF(I86&lt;K86, C86,IF(I86&gt;K86,G86,IF(M86&lt;O86,C86,G86))))</f>
        <v/>
      </c>
      <c r="F92" s="2">
        <v>10</v>
      </c>
      <c r="G92" s="2" t="str">
        <f>IF(I81="","",IF(I81&lt;K81, C81,IF(I81&gt;K81,G81,IF(M81&lt;O81,C81,G81))))</f>
        <v/>
      </c>
    </row>
    <row r="93" spans="1:17" ht="18.75" x14ac:dyDescent="0.3">
      <c r="A93" s="2"/>
      <c r="B93" s="2"/>
      <c r="F93" s="2"/>
    </row>
    <row r="94" spans="1:17" ht="18.75" x14ac:dyDescent="0.3">
      <c r="A94" s="2">
        <v>3</v>
      </c>
      <c r="B94" s="2" t="str">
        <f>IF(I85="","",IF(I85&gt;K85, C85,IF(I85&lt;K85,G85,IF(M85&gt;O85,C85,G85))))</f>
        <v/>
      </c>
      <c r="F94" s="2">
        <v>11</v>
      </c>
      <c r="G94" s="2" t="str">
        <f>IF(I80="","",IF(I80&gt;K80, C80,IF(I80&lt;K80,G80,IF(M80&gt;O80,C80,G80))))</f>
        <v/>
      </c>
    </row>
    <row r="95" spans="1:17" ht="18.75" x14ac:dyDescent="0.3">
      <c r="A95" s="2"/>
      <c r="B95" s="2"/>
      <c r="F95" s="2"/>
    </row>
    <row r="96" spans="1:17" ht="18.75" x14ac:dyDescent="0.3">
      <c r="A96" s="2">
        <v>4</v>
      </c>
      <c r="B96" s="2" t="str">
        <f>IF(I85="","",IF(I85&lt;K85, C85,IF(I85&gt;K85,G85,IF(M85&lt;O85,C85,G85))))</f>
        <v/>
      </c>
      <c r="F96" s="2">
        <v>12</v>
      </c>
      <c r="G96" s="2" t="str">
        <f>IF(I80="","",IF(I80&lt;K80, C80,IF(I80&gt;K80,G80,IF(M80&lt;O80,C80,G80))))</f>
        <v/>
      </c>
    </row>
    <row r="97" spans="1:7" ht="18.75" x14ac:dyDescent="0.3">
      <c r="A97" s="2"/>
      <c r="B97" s="2"/>
      <c r="F97" s="2"/>
    </row>
    <row r="98" spans="1:7" ht="18.75" x14ac:dyDescent="0.3">
      <c r="A98" s="2">
        <v>5</v>
      </c>
      <c r="B98" s="2" t="str">
        <f>IF(I84="","",IF(I84&gt;K84, C84,IF(I84&lt;K84,G84,IF(M84&gt;O84,C84,G84))))</f>
        <v/>
      </c>
      <c r="F98" s="2">
        <v>13</v>
      </c>
      <c r="G98" s="2" t="str">
        <f>IF(I79="","",IF(I79&gt;K79, C79,IF(I79&lt;K79,G79,IF(M79&gt;O79,C79,G79))))</f>
        <v/>
      </c>
    </row>
    <row r="99" spans="1:7" ht="18.75" x14ac:dyDescent="0.3">
      <c r="A99" s="2"/>
      <c r="B99" s="2"/>
      <c r="F99" s="2"/>
    </row>
    <row r="100" spans="1:7" ht="18.75" x14ac:dyDescent="0.3">
      <c r="A100" s="2">
        <v>6</v>
      </c>
      <c r="B100" s="2" t="str">
        <f>IF(I84="","",IF(I84&lt;K84, C84,IF(I84&gt;K84,G84,IF(M84&lt;O84,C84,G84))))</f>
        <v/>
      </c>
      <c r="F100" s="2">
        <v>14</v>
      </c>
      <c r="G100" s="2" t="str">
        <f>IF(I79="","",IF(I79&lt;K79, C79,IF(I79&gt;K79,G79,IF(M79&lt;O79,C79,G79))))</f>
        <v/>
      </c>
    </row>
    <row r="101" spans="1:7" ht="18.75" x14ac:dyDescent="0.3">
      <c r="A101" s="2"/>
      <c r="B101" s="2"/>
      <c r="F101" s="2"/>
    </row>
    <row r="102" spans="1:7" ht="18.75" x14ac:dyDescent="0.3">
      <c r="A102" s="2">
        <v>7</v>
      </c>
      <c r="B102" s="2" t="str">
        <f>IF(I83="","",IF(I83&gt;K83, C83,IF(I83&lt;K83,G83,IF(M83&gt;O83,C83,G83))))</f>
        <v/>
      </c>
      <c r="F102" s="2">
        <v>15</v>
      </c>
      <c r="G102" s="2" t="str">
        <f>IF(I78="","",IF(I78&gt;K78, C78,IF(I78&lt;K78,G78,IF(M78&gt;O78,C78,G78))))</f>
        <v/>
      </c>
    </row>
    <row r="103" spans="1:7" ht="18.75" x14ac:dyDescent="0.3">
      <c r="A103" s="2"/>
      <c r="B103" s="2"/>
      <c r="F103" s="2"/>
    </row>
    <row r="104" spans="1:7" ht="18.75" x14ac:dyDescent="0.3">
      <c r="A104" s="2">
        <v>8</v>
      </c>
      <c r="B104" s="2" t="str">
        <f>IF(I83="","",IF(I83&lt;K83, C83,IF(I83&gt;K83,G83,IF(M83&lt;O83,C83,G83))))</f>
        <v/>
      </c>
      <c r="F104" s="2">
        <v>16</v>
      </c>
      <c r="G104" s="2" t="str">
        <f>IF(I78="","",IF(I78&lt;K78, C78,IF(I78&gt;K78,G78,IF(M78&lt;O78,C78,G78))))</f>
        <v/>
      </c>
    </row>
  </sheetData>
  <pageMargins left="0.7" right="0.7" top="0.75" bottom="0.75" header="0.3" footer="0.3"/>
  <ignoredErrors>
    <ignoredError sqref="C84:C85 C79:C80 G79:G80 G84:G8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104"/>
  <sheetViews>
    <sheetView workbookViewId="0">
      <selection activeCell="B111" sqref="B111"/>
    </sheetView>
  </sheetViews>
  <sheetFormatPr defaultRowHeight="15" x14ac:dyDescent="0.25"/>
  <cols>
    <col min="3" max="3" width="20.5703125" bestFit="1" customWidth="1"/>
    <col min="4" max="4" width="3" customWidth="1"/>
    <col min="5" max="5" width="2.7109375" customWidth="1"/>
    <col min="6" max="6" width="4" customWidth="1"/>
    <col min="7" max="7" width="19.5703125" customWidth="1"/>
    <col min="8" max="8" width="2.28515625" customWidth="1"/>
    <col min="9" max="9" width="3" customWidth="1"/>
    <col min="10" max="10" width="2.7109375" customWidth="1"/>
    <col min="11" max="11" width="3" bestFit="1" customWidth="1"/>
    <col min="13" max="13" width="3.42578125" customWidth="1"/>
    <col min="14" max="14" width="1.85546875" customWidth="1"/>
    <col min="15" max="15" width="4.7109375" customWidth="1"/>
    <col min="16" max="16" width="102.5703125" customWidth="1"/>
    <col min="17" max="17" width="67.5703125" customWidth="1"/>
    <col min="18" max="18" width="35.140625" customWidth="1"/>
    <col min="19" max="19" width="17.5703125" bestFit="1" customWidth="1"/>
    <col min="20" max="20" width="2.42578125" customWidth="1"/>
    <col min="22" max="22" width="7.28515625" customWidth="1"/>
    <col min="23" max="23" width="7.42578125" customWidth="1"/>
    <col min="25" max="25" width="7.7109375" customWidth="1"/>
    <col min="26" max="26" width="13.42578125" bestFit="1" customWidth="1"/>
    <col min="27" max="27" width="13.140625" bestFit="1" customWidth="1"/>
    <col min="29" max="29" width="13.5703125" bestFit="1" customWidth="1"/>
  </cols>
  <sheetData>
    <row r="1" spans="1:30" ht="28.5" x14ac:dyDescent="0.45">
      <c r="D1" s="4" t="s">
        <v>86</v>
      </c>
    </row>
    <row r="2" spans="1:30" x14ac:dyDescent="0.25">
      <c r="C2" s="1" t="s">
        <v>0</v>
      </c>
      <c r="G2" s="1" t="s">
        <v>1</v>
      </c>
    </row>
    <row r="4" spans="1:30" x14ac:dyDescent="0.25">
      <c r="C4" s="7" t="s">
        <v>103</v>
      </c>
      <c r="G4" s="7" t="s">
        <v>114</v>
      </c>
    </row>
    <row r="5" spans="1:30" x14ac:dyDescent="0.25">
      <c r="C5" s="7" t="s">
        <v>116</v>
      </c>
      <c r="G5" s="7" t="s">
        <v>200</v>
      </c>
    </row>
    <row r="6" spans="1:30" x14ac:dyDescent="0.25">
      <c r="C6" s="7" t="s">
        <v>164</v>
      </c>
      <c r="G6" s="7" t="s">
        <v>199</v>
      </c>
    </row>
    <row r="7" spans="1:30" x14ac:dyDescent="0.25">
      <c r="C7" s="7" t="s">
        <v>195</v>
      </c>
      <c r="G7" s="7" t="s">
        <v>133</v>
      </c>
    </row>
    <row r="9" spans="1:30" x14ac:dyDescent="0.25">
      <c r="C9" s="1" t="s">
        <v>26</v>
      </c>
      <c r="G9" s="1" t="s">
        <v>27</v>
      </c>
    </row>
    <row r="11" spans="1:30" x14ac:dyDescent="0.25">
      <c r="C11" s="7" t="s">
        <v>194</v>
      </c>
      <c r="G11" s="7" t="s">
        <v>198</v>
      </c>
    </row>
    <row r="12" spans="1:30" x14ac:dyDescent="0.25">
      <c r="C12" s="7" t="s">
        <v>184</v>
      </c>
      <c r="G12" s="7" t="s">
        <v>197</v>
      </c>
    </row>
    <row r="13" spans="1:30" x14ac:dyDescent="0.25">
      <c r="C13" s="7" t="s">
        <v>99</v>
      </c>
      <c r="G13" s="7" t="s">
        <v>144</v>
      </c>
    </row>
    <row r="14" spans="1:30" x14ac:dyDescent="0.25">
      <c r="C14" s="7" t="s">
        <v>196</v>
      </c>
      <c r="G14" s="7" t="s">
        <v>132</v>
      </c>
    </row>
    <row r="16" spans="1:30" x14ac:dyDescent="0.25">
      <c r="A16" s="1" t="s">
        <v>2</v>
      </c>
      <c r="I16" s="1" t="s">
        <v>10</v>
      </c>
      <c r="M16" s="1" t="s">
        <v>11</v>
      </c>
      <c r="P16" s="1" t="s">
        <v>88</v>
      </c>
      <c r="U16" t="s">
        <v>12</v>
      </c>
      <c r="V16" t="s">
        <v>13</v>
      </c>
      <c r="W16" t="s">
        <v>62</v>
      </c>
      <c r="X16" t="s">
        <v>14</v>
      </c>
      <c r="Y16" t="s">
        <v>11</v>
      </c>
      <c r="Z16" t="s">
        <v>15</v>
      </c>
      <c r="AA16" t="s">
        <v>16</v>
      </c>
      <c r="AC16" t="s">
        <v>18</v>
      </c>
      <c r="AD16" t="s">
        <v>19</v>
      </c>
    </row>
    <row r="18" spans="1:31" x14ac:dyDescent="0.25">
      <c r="A18" s="7" t="s">
        <v>54</v>
      </c>
      <c r="B18" t="s">
        <v>4</v>
      </c>
      <c r="C18" t="str">
        <f>C4</f>
        <v>KVVE Massemen United</v>
      </c>
      <c r="E18" t="s">
        <v>3</v>
      </c>
      <c r="G18" t="str">
        <f>C5</f>
        <v>Jong Zulte</v>
      </c>
      <c r="Q18" t="str">
        <f>IF(COUNT(I18:K18)=3,1,"")</f>
        <v/>
      </c>
      <c r="S18" t="str">
        <f>C4</f>
        <v>KVVE Massemen United</v>
      </c>
      <c r="U18">
        <f>COUNTIF(C18:C46,C4) + COUNTIF(G18:G46,C4)</f>
        <v>3</v>
      </c>
      <c r="V18">
        <f>COUNTIFS(C18:C46,C4,M18:M46,3) + COUNTIFS(G18:G46,C4,O18:O46,3)</f>
        <v>0</v>
      </c>
      <c r="W18">
        <f>COUNTIFS(C18:C46,C4,M18:M46,1) + COUNTIFS(G18:G46,C4,O18:O46,1)</f>
        <v>0</v>
      </c>
      <c r="X18">
        <f>COUNTIFS(C18:C46,C4,M18:M46,0) + COUNTIFS(G18:G46,C4,O18:O46,0)</f>
        <v>0</v>
      </c>
      <c r="Y18">
        <f>V18*3+W18</f>
        <v>0</v>
      </c>
      <c r="Z18">
        <f>SUMIF(C18:C46,C4,I18:I46) + SUMIF(G18:G46,C4,K18:K46)</f>
        <v>0</v>
      </c>
      <c r="AA18">
        <f>SUMIF(C18:C46,C4,K18:K46) + SUMIF(G18:G46,C4,I18:I46)</f>
        <v>0</v>
      </c>
      <c r="AC18">
        <f>RANK(AD18,AD18:AD21,0)</f>
        <v>1</v>
      </c>
      <c r="AD18">
        <f>Y18+(Z18/100)+((Z18-AA18)/10000)</f>
        <v>0</v>
      </c>
      <c r="AE18" t="str">
        <f>C4</f>
        <v>KVVE Massemen United</v>
      </c>
    </row>
    <row r="19" spans="1:31" x14ac:dyDescent="0.25">
      <c r="A19" s="7" t="s">
        <v>54</v>
      </c>
      <c r="B19" t="s">
        <v>5</v>
      </c>
      <c r="C19" t="str">
        <f>C6</f>
        <v>KVC DT Borsbeke</v>
      </c>
      <c r="E19" t="s">
        <v>3</v>
      </c>
      <c r="G19" t="str">
        <f>C7</f>
        <v>SV Zaffelare</v>
      </c>
      <c r="Q19" t="str">
        <f>IF(COUNT(I19:K19)=3,1,"")</f>
        <v/>
      </c>
      <c r="S19" t="str">
        <f>C5</f>
        <v>Jong Zulte</v>
      </c>
      <c r="U19">
        <f>COUNTIF(C18:C46,C5) + COUNTIF(G18:G46,C5)</f>
        <v>3</v>
      </c>
      <c r="V19">
        <f>COUNTIFS(C18:C46,C5,M18:M46,3) + COUNTIFS(G18:G46,C5,O18:O46,3)</f>
        <v>0</v>
      </c>
      <c r="W19">
        <f>COUNTIFS(C18:C46,C5,M18:M46,1) + COUNTIFS(G18:G46,C5,O18:O46,1)</f>
        <v>0</v>
      </c>
      <c r="X19">
        <f>COUNTIFS(C18:C46,C5,M18:M46,0) + COUNTIFS(G18:G46,C5,O18:O46,0)</f>
        <v>0</v>
      </c>
      <c r="Y19">
        <f>V19*3+W19</f>
        <v>0</v>
      </c>
      <c r="Z19">
        <f>SUMIF(C18:C46,C5,I18:I46) + SUMIF(G18:G46,C5,K18:K46)</f>
        <v>0</v>
      </c>
      <c r="AA19">
        <f>SUMIF(C18:C46,C5,K18:K46) + SUMIF(G18:G46,C5,I18:I46)</f>
        <v>0</v>
      </c>
      <c r="AC19">
        <f>RANK(AD19,AD18:AD21,0)</f>
        <v>1</v>
      </c>
      <c r="AD19">
        <f>Y19+(Z19/100)+((Z19-AA19)/10000)</f>
        <v>0</v>
      </c>
      <c r="AE19" t="str">
        <f>C5</f>
        <v>Jong Zulte</v>
      </c>
    </row>
    <row r="20" spans="1:31" x14ac:dyDescent="0.25">
      <c r="A20" s="7" t="s">
        <v>54</v>
      </c>
      <c r="B20" t="s">
        <v>31</v>
      </c>
      <c r="C20" t="str">
        <f>G4</f>
        <v>FC Mere</v>
      </c>
      <c r="E20" t="s">
        <v>3</v>
      </c>
      <c r="G20" t="str">
        <f>G5</f>
        <v>VCE Deftinge</v>
      </c>
      <c r="Q20" t="str">
        <f>IF(COUNT(I20:K20)=3,1,"")</f>
        <v/>
      </c>
      <c r="S20" t="str">
        <f>C6</f>
        <v>KVC DT Borsbeke</v>
      </c>
      <c r="U20">
        <f>COUNTIF(C18:C46,C6) + COUNTIF(G18:G46,C6)</f>
        <v>3</v>
      </c>
      <c r="V20">
        <f>COUNTIFS(C18:C46,C6,M18:M46,3) + COUNTIFS(G18:G46,C6,O18:O46,3)</f>
        <v>0</v>
      </c>
      <c r="W20">
        <f>COUNTIFS(C18:C46,C6,M18:M46,1) + COUNTIFS(G18:G46,C6,O18:O46,1)</f>
        <v>0</v>
      </c>
      <c r="X20">
        <f>COUNTIFS(C18:C46,C6,M18:M46,0) + COUNTIFS(G18:G46,C6,O18:O46,0)</f>
        <v>0</v>
      </c>
      <c r="Y20">
        <f>V20*3+W20</f>
        <v>0</v>
      </c>
      <c r="Z20">
        <f>SUMIF(C18:C46,C6,I18:I46) + SUMIF(G18:G46,C6,K18:K46)</f>
        <v>0</v>
      </c>
      <c r="AA20">
        <f>SUMIF(C18:C46,C6,K18:K46) + SUMIF(G18:G46,C6,I18:I46)</f>
        <v>0</v>
      </c>
      <c r="AC20">
        <f>RANK(AD20,AD18:AD21,0)</f>
        <v>1</v>
      </c>
      <c r="AD20">
        <f>Y20+(Z20/100)+((Z20-AA20)/10000)</f>
        <v>0</v>
      </c>
      <c r="AE20" t="str">
        <f>C6</f>
        <v>KVC DT Borsbeke</v>
      </c>
    </row>
    <row r="21" spans="1:31" x14ac:dyDescent="0.25">
      <c r="A21" s="7" t="s">
        <v>54</v>
      </c>
      <c r="B21" t="s">
        <v>32</v>
      </c>
      <c r="C21" t="str">
        <f>G6</f>
        <v>Dynamo Beervelde</v>
      </c>
      <c r="E21" t="s">
        <v>3</v>
      </c>
      <c r="G21" t="str">
        <f>G7</f>
        <v>FC Smetlede A</v>
      </c>
      <c r="Q21" t="str">
        <f>IF(COUNT(I21:K21)=3,1,"")</f>
        <v/>
      </c>
      <c r="S21" t="s">
        <v>24</v>
      </c>
      <c r="U21">
        <f>COUNTIF(C18:C46,C7) + COUNTIF(G18:G46,C7)</f>
        <v>3</v>
      </c>
      <c r="V21">
        <f>COUNTIFS(C18:C46,C7,M18:M46,3) + COUNTIFS(G18:G46,C7,O18:O46,3)</f>
        <v>0</v>
      </c>
      <c r="W21">
        <f>COUNTIFS(C18:C46,C7,M18:M46,1) + COUNTIFS(G18:G46,C7,O18:O46,1)</f>
        <v>0</v>
      </c>
      <c r="X21">
        <f>COUNTIFS(C18:C46,C7,M18:M46,0) + COUNTIFS(G18:G46,C7,O18:O46,0)</f>
        <v>0</v>
      </c>
      <c r="Y21">
        <f>V21*3+W21</f>
        <v>0</v>
      </c>
      <c r="Z21">
        <f>SUMIF(C18:C46,C7,I18:I46) + SUMIF(G18:G46,C7,K18:K46)</f>
        <v>0</v>
      </c>
      <c r="AA21">
        <f>SUMIF(C18:C46,C7,K18:K46) + SUMIF(G18:G46,C7,I18:I46)</f>
        <v>0</v>
      </c>
      <c r="AC21">
        <f>RANK(AD21,AD18:AD21,0)</f>
        <v>1</v>
      </c>
      <c r="AD21">
        <f>Y21+(Z21/100)+((Z21-AA21)/10000)</f>
        <v>0</v>
      </c>
      <c r="AE21" t="str">
        <f>C7</f>
        <v>SV Zaffelare</v>
      </c>
    </row>
    <row r="23" spans="1:31" x14ac:dyDescent="0.25">
      <c r="A23" s="7" t="s">
        <v>54</v>
      </c>
      <c r="B23" t="s">
        <v>6</v>
      </c>
      <c r="C23" t="str">
        <f>C11</f>
        <v>KAA Gent - U8</v>
      </c>
      <c r="E23" t="s">
        <v>3</v>
      </c>
      <c r="G23" t="str">
        <f>C12</f>
        <v>FC Borght</v>
      </c>
      <c r="Q23" t="str">
        <f>IF(COUNT(I23:K23)=3,1,"")</f>
        <v/>
      </c>
      <c r="S23" t="str">
        <f>G4</f>
        <v>FC Mere</v>
      </c>
      <c r="U23">
        <f>COUNTIF(C18:D46,G4) + COUNTIF(G18:G46,G4)</f>
        <v>3</v>
      </c>
      <c r="V23">
        <f>COUNTIFS(C18:C46,G4,M18:M46,3) + COUNTIFS(G18:G46,G4,O18:O46,3)</f>
        <v>0</v>
      </c>
      <c r="W23">
        <f>COUNTIFS(C18:C46,G4,M18:M46,1) + COUNTIFS(G18:G46,G4,O18:O46,1)</f>
        <v>0</v>
      </c>
      <c r="X23">
        <f>COUNTIFS(C18:C46,G4,M18:M46,0) + COUNTIFS(G18:G46,G4,O18:O46,0)</f>
        <v>0</v>
      </c>
      <c r="Y23">
        <f>V23*3+W23</f>
        <v>0</v>
      </c>
      <c r="Z23">
        <f>SUMIF(C18:C46,G4,I18:I46) + SUMIF(G18:G46,G4,K18:K46)</f>
        <v>0</v>
      </c>
      <c r="AA23">
        <f>SUMIF(C18:C46,G4,K18:K46) + SUMIF(G18:G46,G4,I18:I46)</f>
        <v>0</v>
      </c>
      <c r="AC23">
        <f>RANK(AD23,AD23:AD26,0)</f>
        <v>1</v>
      </c>
      <c r="AD23">
        <f>Y23+(Z23/100)+((Z23-AA23)/10000)</f>
        <v>0</v>
      </c>
      <c r="AE23" t="str">
        <f>G4</f>
        <v>FC Mere</v>
      </c>
    </row>
    <row r="24" spans="1:31" x14ac:dyDescent="0.25">
      <c r="A24" s="7" t="s">
        <v>54</v>
      </c>
      <c r="B24" t="s">
        <v>7</v>
      </c>
      <c r="C24" t="str">
        <f>C13</f>
        <v>KVVE Massemen City</v>
      </c>
      <c r="E24" t="s">
        <v>3</v>
      </c>
      <c r="G24" t="str">
        <f>C14</f>
        <v>FC Juventus Schoonaarde</v>
      </c>
      <c r="Q24" t="str">
        <f>IF(COUNT(I24:K24)=3,1,"")</f>
        <v/>
      </c>
      <c r="S24" t="str">
        <f>G5</f>
        <v>VCE Deftinge</v>
      </c>
      <c r="U24">
        <f>COUNTIF(C18:C46,G5) + COUNTIF(G18:G46,G5)</f>
        <v>3</v>
      </c>
      <c r="V24">
        <f>COUNTIFS(C18:C46,G5,M18:M46,3) + COUNTIFS(G18:G46,G5,O18:O46,3)</f>
        <v>0</v>
      </c>
      <c r="W24">
        <f>COUNTIFS(C18:C46,G5,M18:M46,1) + COUNTIFS(G18:G46,G5,O18:O46,1)</f>
        <v>0</v>
      </c>
      <c r="X24">
        <f>COUNTIFS(C18:C46,G5,M18:M46,0) + COUNTIFS(G18:G46,G5,O18:O46,0)</f>
        <v>0</v>
      </c>
      <c r="Y24">
        <f>V24*3+W24</f>
        <v>0</v>
      </c>
      <c r="Z24">
        <f>SUMIF(C18:C46,G5,I18:I46) + SUMIF(G18:G46,G5,K18:K46)</f>
        <v>0</v>
      </c>
      <c r="AA24">
        <f>SUMIF(C18:C46,G5,K18:K46) + SUMIF(G18:G46,G5,I18:I46)</f>
        <v>0</v>
      </c>
      <c r="AC24">
        <f>RANK(AD24,AD23:AD26,0)</f>
        <v>1</v>
      </c>
      <c r="AD24">
        <f>Y24+(Z24/100)+((Z24-AA24)/10000)</f>
        <v>0</v>
      </c>
      <c r="AE24" t="str">
        <f>G5</f>
        <v>VCE Deftinge</v>
      </c>
    </row>
    <row r="25" spans="1:31" x14ac:dyDescent="0.25">
      <c r="A25" s="7" t="s">
        <v>54</v>
      </c>
      <c r="B25" t="s">
        <v>65</v>
      </c>
      <c r="C25" t="str">
        <f>G11</f>
        <v>KVV Zelzate</v>
      </c>
      <c r="E25" t="s">
        <v>3</v>
      </c>
      <c r="G25" t="str">
        <f>G12</f>
        <v>SK Lebeke Aalst</v>
      </c>
      <c r="Q25" t="str">
        <f>IF(COUNT(I25:K25)=3,1,"")</f>
        <v/>
      </c>
      <c r="S25" t="str">
        <f>G6</f>
        <v>Dynamo Beervelde</v>
      </c>
      <c r="U25">
        <f>COUNTIF(C18:C46,G6) + COUNTIF(G18:G46,G6)</f>
        <v>3</v>
      </c>
      <c r="V25">
        <f>COUNTIFS(C18:C46,G6,M18:M46,3) + COUNTIFS(G18:G46,G6,O18:O46,3)</f>
        <v>0</v>
      </c>
      <c r="W25">
        <f>COUNTIFS(C18:C46,G6,M18:M46,1) + COUNTIFS(G18:G46,G6,O18:O46,1)</f>
        <v>0</v>
      </c>
      <c r="X25">
        <f>COUNTIFS(C18:C46,G6,M18:M46,0) + COUNTIFS(G18:G46,G6,O18:O46,0)</f>
        <v>0</v>
      </c>
      <c r="Y25">
        <f>V25*3+W25</f>
        <v>0</v>
      </c>
      <c r="Z25">
        <f>SUMIF(C18:C46,G6,I18:I46) + SUMIF(G18:G46,G6,K18:K46)</f>
        <v>0</v>
      </c>
      <c r="AA25">
        <f>SUMIF(C18:C46,G6,K18:K46) + SUMIF(G18:G46,G6,I18:I46)</f>
        <v>0</v>
      </c>
      <c r="AC25">
        <f>RANK(AD25,AD23:AD26,0)</f>
        <v>1</v>
      </c>
      <c r="AD25">
        <f>Y25+(Z25/100)+((Z25-AA25)/10000)</f>
        <v>0</v>
      </c>
      <c r="AE25" t="str">
        <f>G6</f>
        <v>Dynamo Beervelde</v>
      </c>
    </row>
    <row r="26" spans="1:31" x14ac:dyDescent="0.25">
      <c r="A26" s="7" t="s">
        <v>54</v>
      </c>
      <c r="B26" t="s">
        <v>66</v>
      </c>
      <c r="C26" t="str">
        <f>G13</f>
        <v>FC Galmaarden</v>
      </c>
      <c r="E26" t="s">
        <v>3</v>
      </c>
      <c r="G26" t="str">
        <f>G14</f>
        <v>FC Smetlede B</v>
      </c>
      <c r="Q26" t="str">
        <f>IF(COUNT(I26:K26)=3,1,"")</f>
        <v/>
      </c>
      <c r="S26" t="s">
        <v>25</v>
      </c>
      <c r="U26">
        <f>COUNTIF(C18:C46,G7) + COUNTIF(G18:G46,G7)</f>
        <v>3</v>
      </c>
      <c r="V26">
        <f>COUNTIFS(C18:C46,G7,M18:M46,3) + COUNTIFS(G18:G46,G7,O18:O46,3)</f>
        <v>0</v>
      </c>
      <c r="W26">
        <f>COUNTIFS(C18:C46,G7,M18:M46,1) + COUNTIFS(G18:G46,G7,O18:O46,1)</f>
        <v>0</v>
      </c>
      <c r="X26">
        <f>COUNTIFS(C18:C46,G7,M18:M46,0) + COUNTIFS(G18:G46,G7,O18:O46,0)</f>
        <v>0</v>
      </c>
      <c r="Y26">
        <f>V26*3+W26</f>
        <v>0</v>
      </c>
      <c r="Z26">
        <f>SUMIF(C18:C46,G7,I18:I46) + SUMIF(G18:G46,G7,K18:K46)</f>
        <v>0</v>
      </c>
      <c r="AA26">
        <f>SUMIF(C18:C46,G7,K18:K46) + SUMIF(G18:G46,G7,I18:I46)</f>
        <v>0</v>
      </c>
      <c r="AC26">
        <f>RANK(AD26,AD23:AD26,0)</f>
        <v>1</v>
      </c>
      <c r="AD26">
        <f>Y26+(Z26/100)+((Z26-AA26)/10000)</f>
        <v>0</v>
      </c>
      <c r="AE26" t="str">
        <f>G7</f>
        <v>FC Smetlede A</v>
      </c>
    </row>
    <row r="28" spans="1:31" x14ac:dyDescent="0.25">
      <c r="A28" s="7" t="s">
        <v>55</v>
      </c>
      <c r="B28" t="s">
        <v>4</v>
      </c>
      <c r="C28" t="str">
        <f>C5</f>
        <v>Jong Zulte</v>
      </c>
      <c r="E28" t="s">
        <v>3</v>
      </c>
      <c r="G28" t="str">
        <f>C6</f>
        <v>KVC DT Borsbeke</v>
      </c>
      <c r="S28" t="str">
        <f>C11</f>
        <v>KAA Gent - U8</v>
      </c>
      <c r="U28">
        <f>COUNTIF(C18:C46,C11) + COUNTIF(G18:G46,C11)</f>
        <v>3</v>
      </c>
      <c r="V28">
        <f>COUNTIFS(C18:C46,C11,M18:M46,3) + COUNTIFS(G18:G46,C11,O18:O46,3)</f>
        <v>0</v>
      </c>
      <c r="W28">
        <f>COUNTIFS(C18:C46,C11,M18:M46,1) + COUNTIFS(G18:G46,C11,O18:O46,1)</f>
        <v>0</v>
      </c>
      <c r="X28">
        <f>COUNTIFS(C18:C46,C11,M18:M46,0) + COUNTIFS(G18:G46,C11,O18:O46,0)</f>
        <v>0</v>
      </c>
      <c r="Y28">
        <f>V28*3+W28</f>
        <v>0</v>
      </c>
      <c r="Z28">
        <f>SUMIF(C18:C46,C11,I18:I46) + SUMIF(G18:G46,C11,K18:K46)</f>
        <v>0</v>
      </c>
      <c r="AA28">
        <f>SUMIF(C18:C46,C11,K18:K46) + SUMIF(G18:G46,C11,I18:I46)</f>
        <v>0</v>
      </c>
      <c r="AC28">
        <f>RANK(AD28,AD28:AD31,0)</f>
        <v>1</v>
      </c>
      <c r="AD28">
        <f>Y28+(Z28/100)+((Z28-AA28)/10000)</f>
        <v>0</v>
      </c>
      <c r="AE28" t="str">
        <f>C11</f>
        <v>KAA Gent - U8</v>
      </c>
    </row>
    <row r="29" spans="1:31" x14ac:dyDescent="0.25">
      <c r="A29" s="7" t="s">
        <v>55</v>
      </c>
      <c r="B29" t="s">
        <v>5</v>
      </c>
      <c r="C29" t="str">
        <f>C7</f>
        <v>SV Zaffelare</v>
      </c>
      <c r="E29" t="s">
        <v>3</v>
      </c>
      <c r="G29" t="str">
        <f>C4</f>
        <v>KVVE Massemen United</v>
      </c>
      <c r="S29" t="str">
        <f>C12</f>
        <v>FC Borght</v>
      </c>
      <c r="U29">
        <f>COUNTIF(C18:C46,C12) + COUNTIF(G18:G46,C12)</f>
        <v>3</v>
      </c>
      <c r="V29">
        <f>COUNTIFS(C18:C46,C12,M18:M46,3) + COUNTIFS(G18:G46,C12,O18:O46,3)</f>
        <v>0</v>
      </c>
      <c r="W29">
        <f>COUNTIFS(C18:C46,C12,M18:M46,1) + COUNTIFS(G18:G46,C12,O18:O46,1)</f>
        <v>0</v>
      </c>
      <c r="X29">
        <f>COUNTIFS(C18:C46,C12,M18:M46,0) + COUNTIFS(G18:G46,C12,O18:O46,0)</f>
        <v>0</v>
      </c>
      <c r="Y29">
        <f>V29*3+W29</f>
        <v>0</v>
      </c>
      <c r="Z29">
        <f>SUMIF(C18:C46,C12,I18:I46) + SUMIF(G18:G46,C12,K18:K46)</f>
        <v>0</v>
      </c>
      <c r="AA29">
        <f>SUMIF(C18:C46,C12,K18:K46) + SUMIF(G18:G46,C12,I18:I46)</f>
        <v>0</v>
      </c>
      <c r="AC29">
        <f>RANK(AD29,AD28:AD31,0)</f>
        <v>1</v>
      </c>
      <c r="AD29">
        <f>Y29+(Z29/100)+((Z29-AA29)/10000)</f>
        <v>0</v>
      </c>
      <c r="AE29" t="str">
        <f>C12</f>
        <v>FC Borght</v>
      </c>
    </row>
    <row r="30" spans="1:31" x14ac:dyDescent="0.25">
      <c r="A30" s="7" t="s">
        <v>55</v>
      </c>
      <c r="B30" t="s">
        <v>31</v>
      </c>
      <c r="C30" t="str">
        <f>G5</f>
        <v>VCE Deftinge</v>
      </c>
      <c r="E30" t="s">
        <v>3</v>
      </c>
      <c r="G30" t="str">
        <f>G6</f>
        <v>Dynamo Beervelde</v>
      </c>
      <c r="S30" t="str">
        <f>C13</f>
        <v>KVVE Massemen City</v>
      </c>
      <c r="U30">
        <f>COUNTIF(C18:C46,C13) + COUNTIF(G18:G46,C13)</f>
        <v>3</v>
      </c>
      <c r="V30">
        <f>COUNTIFS(C18:C46,C13,M18:M46,3) + COUNTIFS(G18:G46,C13,O18:O46,3)</f>
        <v>0</v>
      </c>
      <c r="W30">
        <f>COUNTIFS(C18:C46,C13,M18:M46,1) + COUNTIFS(G18:G46,C13,O18:O46,1)</f>
        <v>0</v>
      </c>
      <c r="X30">
        <f>COUNTIFS(C18:C46,C13,M18:M46,0) + COUNTIFS(G18:G46,C13,O18:O46,0)</f>
        <v>0</v>
      </c>
      <c r="Y30">
        <f>V30*3+W30</f>
        <v>0</v>
      </c>
      <c r="Z30">
        <f>SUMIF(C18:C46,C13,I18:I46) + SUMIF(G18:G46,C13,K18:K46)</f>
        <v>0</v>
      </c>
      <c r="AA30">
        <f>SUMIF(C18:C46,C13,K18:K46) + SUMIF(G18:G46,C13,I18:I46)</f>
        <v>0</v>
      </c>
      <c r="AC30">
        <f>RANK(AD30,AD28:AD31,0)</f>
        <v>1</v>
      </c>
      <c r="AD30">
        <f>Y30+(Z30/100)+((Z30-AA30)/10000)</f>
        <v>0</v>
      </c>
      <c r="AE30" t="str">
        <f>C13</f>
        <v>KVVE Massemen City</v>
      </c>
    </row>
    <row r="31" spans="1:31" x14ac:dyDescent="0.25">
      <c r="A31" s="7" t="s">
        <v>55</v>
      </c>
      <c r="B31" t="s">
        <v>32</v>
      </c>
      <c r="C31" t="str">
        <f>G7</f>
        <v>FC Smetlede A</v>
      </c>
      <c r="E31" t="s">
        <v>3</v>
      </c>
      <c r="G31" t="str">
        <f>G4</f>
        <v>FC Mere</v>
      </c>
      <c r="S31" t="s">
        <v>28</v>
      </c>
      <c r="U31">
        <f>COUNTIF(C18:C46,C14) + COUNTIF(G18:G46,C14)</f>
        <v>3</v>
      </c>
      <c r="V31">
        <f>COUNTIFS(C18:C46,C14,M18:M46,3) + COUNTIFS(G18:G46,C14,O18:O46,3)</f>
        <v>0</v>
      </c>
      <c r="W31">
        <f>COUNTIFS(C18:C46,C14,M18:M46,1) + COUNTIFS(G18:G46,C14,O18:O46,1)</f>
        <v>0</v>
      </c>
      <c r="X31">
        <f>COUNTIFS(C18:C46,C14,M18:M46,0) + COUNTIFS(G18:G46,C14,O18:O46,0)</f>
        <v>0</v>
      </c>
      <c r="Y31">
        <f>V31*3+W31</f>
        <v>0</v>
      </c>
      <c r="Z31">
        <f>SUMIF(C18:C46,C14,I18:I46) + SUMIF(G18:G46,C14,K18:K46)</f>
        <v>0</v>
      </c>
      <c r="AA31">
        <f>SUMIF(C18:C46,C14,K18:K46) + SUMIF(G18:G46,C14,I18:I46)</f>
        <v>0</v>
      </c>
      <c r="AC31">
        <f>RANK(AD31,AD28:AD31,0)</f>
        <v>1</v>
      </c>
      <c r="AD31">
        <f>Y31+(Z31/100)+((Z31-AA31)/10000)</f>
        <v>0</v>
      </c>
      <c r="AE31" t="str">
        <f>C14</f>
        <v>FC Juventus Schoonaarde</v>
      </c>
    </row>
    <row r="33" spans="1:31" x14ac:dyDescent="0.25">
      <c r="A33" s="7" t="s">
        <v>55</v>
      </c>
      <c r="B33" t="s">
        <v>6</v>
      </c>
      <c r="C33" t="str">
        <f>C12</f>
        <v>FC Borght</v>
      </c>
      <c r="E33" t="s">
        <v>3</v>
      </c>
      <c r="G33" t="str">
        <f>C13</f>
        <v>KVVE Massemen City</v>
      </c>
      <c r="S33" t="str">
        <f>G11</f>
        <v>KVV Zelzate</v>
      </c>
      <c r="U33">
        <f>COUNTIF(C18:C46,G11) + COUNTIF(G18:G46,G11)</f>
        <v>3</v>
      </c>
      <c r="V33">
        <f>COUNTIFS(C18:C46,G11,M18:M46,3) + COUNTIFS(G18:G46,G11,O18:O46,3)</f>
        <v>0</v>
      </c>
      <c r="W33">
        <f>COUNTIFS(C18:C46,G11,M18:M46,1) + COUNTIFS(G18:G46,G11,O18:O46,1)</f>
        <v>0</v>
      </c>
      <c r="X33">
        <f>COUNTIFS(C18:C46,G11,M18:M46,0) + COUNTIFS(G18:G46,G11,O18:O46,0)</f>
        <v>0</v>
      </c>
      <c r="Y33">
        <f>V33*3+W33</f>
        <v>0</v>
      </c>
      <c r="Z33">
        <f>SUMIF(C18:C46,G11,I18:I46) + SUMIF(G18:G46,G11,K18:K46)</f>
        <v>0</v>
      </c>
      <c r="AA33">
        <f>SUMIF(C18:C46,G11,K18:K46) + SUMIF(G18:G46,G11,I18:I46)</f>
        <v>0</v>
      </c>
      <c r="AC33">
        <f>RANK(AD33,AD33:AD36,0)</f>
        <v>1</v>
      </c>
      <c r="AD33">
        <f>Y33+(Z33/100)+((Z33-AA33)/10000)</f>
        <v>0</v>
      </c>
      <c r="AE33" t="str">
        <f>G11</f>
        <v>KVV Zelzate</v>
      </c>
    </row>
    <row r="34" spans="1:31" x14ac:dyDescent="0.25">
      <c r="A34" s="7" t="s">
        <v>55</v>
      </c>
      <c r="B34" t="s">
        <v>7</v>
      </c>
      <c r="C34" t="str">
        <f>C14</f>
        <v>FC Juventus Schoonaarde</v>
      </c>
      <c r="E34" t="s">
        <v>3</v>
      </c>
      <c r="G34" t="str">
        <f>C11</f>
        <v>KAA Gent - U8</v>
      </c>
      <c r="S34" t="str">
        <f>G12</f>
        <v>SK Lebeke Aalst</v>
      </c>
      <c r="U34">
        <f>COUNTIF(C18:C46,G12) + COUNTIF(G18:G46,G12)</f>
        <v>3</v>
      </c>
      <c r="V34">
        <f>COUNTIFS(C18:C46,G12,M18:M46,3) + COUNTIFS(G18:G46,G12,O18:O46,3)</f>
        <v>0</v>
      </c>
      <c r="W34">
        <f>COUNTIFS(C18:C46,G12,M18:M46,1) + COUNTIFS(G18:G46,G12,O18:O46,1)</f>
        <v>0</v>
      </c>
      <c r="X34">
        <f>COUNTIFS(C18:C46,G12,M18:M46,0) + COUNTIFS(G18:G46,G12,O18:O46,0)</f>
        <v>0</v>
      </c>
      <c r="Y34">
        <f>V34*3+W34</f>
        <v>0</v>
      </c>
      <c r="Z34">
        <f>SUMIF(C18:C46,G12,I18:I46) + SUMIF(G18:G46,G12,K18:K46)</f>
        <v>0</v>
      </c>
      <c r="AA34">
        <f>SUMIF(C18:C46,G12,K18:K46) + SUMIF(G18:G46,G12,I18:I46)</f>
        <v>0</v>
      </c>
      <c r="AC34">
        <f>RANK(AD34,AD33:AD36,0)</f>
        <v>1</v>
      </c>
      <c r="AD34">
        <f>Y34+(Z34/100)+((Z34-AA34)/10000)</f>
        <v>0</v>
      </c>
      <c r="AE34" t="str">
        <f>G12</f>
        <v>SK Lebeke Aalst</v>
      </c>
    </row>
    <row r="35" spans="1:31" x14ac:dyDescent="0.25">
      <c r="A35" s="7" t="s">
        <v>55</v>
      </c>
      <c r="B35" t="s">
        <v>65</v>
      </c>
      <c r="C35" t="str">
        <f>G12</f>
        <v>SK Lebeke Aalst</v>
      </c>
      <c r="E35" t="s">
        <v>3</v>
      </c>
      <c r="G35" t="str">
        <f>G13</f>
        <v>FC Galmaarden</v>
      </c>
      <c r="S35" t="str">
        <f>G13</f>
        <v>FC Galmaarden</v>
      </c>
      <c r="U35">
        <f>COUNTIF(C18:C46,G13) + COUNTIF(G18:G46,G13)</f>
        <v>3</v>
      </c>
      <c r="V35">
        <f>COUNTIFS(C18:C46,G13,M18:M46,3) + COUNTIFS(G18:G46,G13,O18:O46,3)</f>
        <v>0</v>
      </c>
      <c r="W35">
        <f>COUNTIFS(C18:C46,G13,M18:M46,1) + COUNTIFS(G18:G46,G13,O18:O46,1)</f>
        <v>0</v>
      </c>
      <c r="X35">
        <f>COUNTIFS(C18:C46,G13,M18:M46,0) + COUNTIFS(G18:G46,G13,O18:O46,0)</f>
        <v>0</v>
      </c>
      <c r="Y35">
        <f>V35*3+W35</f>
        <v>0</v>
      </c>
      <c r="Z35">
        <f>SUMIF(C18:C46,G13,I18:I46) + SUMIF(G18:G46,G13,K18:K46)</f>
        <v>0</v>
      </c>
      <c r="AA35">
        <f>SUMIF(C18:C46,G13,K18:K46) + SUMIF(G18:G46,G13,I18:I46)</f>
        <v>0</v>
      </c>
      <c r="AC35">
        <f>RANK(AD35,AD33:AD36,0)</f>
        <v>1</v>
      </c>
      <c r="AD35">
        <f>Y35+(Z35/100)+((Z35-AA35)/10000)</f>
        <v>0</v>
      </c>
      <c r="AE35" t="str">
        <f>G13</f>
        <v>FC Galmaarden</v>
      </c>
    </row>
    <row r="36" spans="1:31" x14ac:dyDescent="0.25">
      <c r="A36" s="7" t="s">
        <v>55</v>
      </c>
      <c r="B36" t="s">
        <v>66</v>
      </c>
      <c r="C36" t="str">
        <f>G14</f>
        <v>FC Smetlede B</v>
      </c>
      <c r="E36" t="s">
        <v>3</v>
      </c>
      <c r="G36" t="str">
        <f>G11</f>
        <v>KVV Zelzate</v>
      </c>
      <c r="S36" t="s">
        <v>33</v>
      </c>
      <c r="U36">
        <f>COUNTIF(C18:C46,G14) + COUNTIF(G18:G46,G14)</f>
        <v>3</v>
      </c>
      <c r="V36">
        <f>COUNTIFS(C18:C46,G14,M18:M46,3) + COUNTIFS(G18:G46,G14,O18:O46,3)</f>
        <v>0</v>
      </c>
      <c r="W36">
        <f>COUNTIFS(C18:C46,G14,M18:M46,1) + COUNTIFS(G18:G46,G14,O18:O46,1)</f>
        <v>0</v>
      </c>
      <c r="X36">
        <f>COUNTIFS(C18:C46,G14,M18:M46,0) + COUNTIFS(G18:G46,G14,O18:O46,0)</f>
        <v>0</v>
      </c>
      <c r="Y36">
        <f>V36*3+W36</f>
        <v>0</v>
      </c>
      <c r="Z36">
        <f>SUMIF(C18:C46,G14,I18:I46) + SUMIF(G18:G46,G14,K18:K46)</f>
        <v>0</v>
      </c>
      <c r="AA36">
        <f>SUMIF(C18:C46,G14,K18:K46) + SUMIF(G18:G46,G14,I18:I46)</f>
        <v>0</v>
      </c>
      <c r="AC36">
        <f>RANK(AD36,AD33:AD36,0)</f>
        <v>1</v>
      </c>
      <c r="AD36">
        <f>Y36+(Z36/100)+((Z36-AA36)/10000)</f>
        <v>0</v>
      </c>
      <c r="AE36" t="str">
        <f>G14</f>
        <v>FC Smetlede B</v>
      </c>
    </row>
    <row r="38" spans="1:31" x14ac:dyDescent="0.25">
      <c r="A38" s="7" t="s">
        <v>56</v>
      </c>
      <c r="B38" t="s">
        <v>4</v>
      </c>
      <c r="C38" t="str">
        <f>C7</f>
        <v>SV Zaffelare</v>
      </c>
      <c r="E38" t="s">
        <v>3</v>
      </c>
      <c r="G38" t="str">
        <f>C5</f>
        <v>Jong Zulte</v>
      </c>
    </row>
    <row r="39" spans="1:31" x14ac:dyDescent="0.25">
      <c r="A39" s="7" t="s">
        <v>56</v>
      </c>
      <c r="B39" t="s">
        <v>5</v>
      </c>
      <c r="C39" t="str">
        <f>C4</f>
        <v>KVVE Massemen United</v>
      </c>
      <c r="E39" t="s">
        <v>3</v>
      </c>
      <c r="G39" t="str">
        <f>C6</f>
        <v>KVC DT Borsbeke</v>
      </c>
    </row>
    <row r="40" spans="1:31" x14ac:dyDescent="0.25">
      <c r="A40" s="7" t="s">
        <v>56</v>
      </c>
      <c r="B40" t="s">
        <v>31</v>
      </c>
      <c r="C40" t="str">
        <f>G7</f>
        <v>FC Smetlede A</v>
      </c>
      <c r="E40" t="s">
        <v>3</v>
      </c>
      <c r="G40" t="str">
        <f>G5</f>
        <v>VCE Deftinge</v>
      </c>
    </row>
    <row r="41" spans="1:31" x14ac:dyDescent="0.25">
      <c r="A41" s="7" t="s">
        <v>56</v>
      </c>
      <c r="B41" t="s">
        <v>32</v>
      </c>
      <c r="C41" t="str">
        <f>G4</f>
        <v>FC Mere</v>
      </c>
      <c r="E41" t="s">
        <v>3</v>
      </c>
      <c r="G41" t="str">
        <f>G6</f>
        <v>Dynamo Beervelde</v>
      </c>
    </row>
    <row r="43" spans="1:31" x14ac:dyDescent="0.25">
      <c r="A43" s="7" t="s">
        <v>56</v>
      </c>
      <c r="B43" t="s">
        <v>6</v>
      </c>
      <c r="C43" t="str">
        <f>C14</f>
        <v>FC Juventus Schoonaarde</v>
      </c>
      <c r="E43" t="s">
        <v>3</v>
      </c>
      <c r="G43" t="str">
        <f>C12</f>
        <v>FC Borght</v>
      </c>
    </row>
    <row r="44" spans="1:31" x14ac:dyDescent="0.25">
      <c r="A44" s="7" t="s">
        <v>56</v>
      </c>
      <c r="B44" t="s">
        <v>7</v>
      </c>
      <c r="C44" t="str">
        <f>C11</f>
        <v>KAA Gent - U8</v>
      </c>
      <c r="E44" t="s">
        <v>3</v>
      </c>
      <c r="G44" t="str">
        <f>C13</f>
        <v>KVVE Massemen City</v>
      </c>
    </row>
    <row r="45" spans="1:31" x14ac:dyDescent="0.25">
      <c r="A45" s="7" t="s">
        <v>56</v>
      </c>
      <c r="B45" t="s">
        <v>65</v>
      </c>
      <c r="C45" t="str">
        <f>G14</f>
        <v>FC Smetlede B</v>
      </c>
      <c r="E45" t="s">
        <v>3</v>
      </c>
      <c r="G45" t="str">
        <f>G12</f>
        <v>SK Lebeke Aalst</v>
      </c>
    </row>
    <row r="46" spans="1:31" x14ac:dyDescent="0.25">
      <c r="A46" s="7" t="s">
        <v>56</v>
      </c>
      <c r="B46" t="s">
        <v>66</v>
      </c>
      <c r="C46" t="str">
        <f>G11</f>
        <v>KVV Zelzate</v>
      </c>
      <c r="E46" t="s">
        <v>3</v>
      </c>
      <c r="G46" t="str">
        <f>G13</f>
        <v>FC Galmaarden</v>
      </c>
    </row>
    <row r="49" spans="1:22" x14ac:dyDescent="0.25">
      <c r="A49" s="1" t="s">
        <v>8</v>
      </c>
      <c r="G49" s="1" t="s">
        <v>9</v>
      </c>
    </row>
    <row r="51" spans="1:22" x14ac:dyDescent="0.25">
      <c r="A51">
        <v>1</v>
      </c>
      <c r="B51" t="str">
        <f>IF(I18="","",VLOOKUP(A51,AC18:AE21,3,0))</f>
        <v/>
      </c>
      <c r="F51">
        <v>1</v>
      </c>
      <c r="G51" t="str">
        <f>IF(I18="","",VLOOKUP(F51,AC23:AE26,3,0))</f>
        <v/>
      </c>
    </row>
    <row r="52" spans="1:22" x14ac:dyDescent="0.25">
      <c r="A52">
        <v>2</v>
      </c>
      <c r="B52" t="str">
        <f>IF(I18="","",VLOOKUP(A52,AC18:AE21,3,0))</f>
        <v/>
      </c>
      <c r="F52">
        <v>2</v>
      </c>
      <c r="G52" t="str">
        <f>IF(I18="","",VLOOKUP(F52,AC23:AE26,3,0))</f>
        <v/>
      </c>
    </row>
    <row r="53" spans="1:22" x14ac:dyDescent="0.25">
      <c r="A53">
        <v>3</v>
      </c>
      <c r="B53" t="str">
        <f>IF(I18="","",VLOOKUP(A53,AC18:AE21,3,0))</f>
        <v/>
      </c>
      <c r="F53">
        <v>3</v>
      </c>
      <c r="G53" t="str">
        <f>IF(I18="","",VLOOKUP(F53,AC23:AE26,3,0))</f>
        <v/>
      </c>
    </row>
    <row r="54" spans="1:22" x14ac:dyDescent="0.25">
      <c r="A54">
        <v>4</v>
      </c>
      <c r="B54" t="str">
        <f>IF(I18="","",VLOOKUP(A54,AC18:AE21,3,0))</f>
        <v/>
      </c>
      <c r="F54">
        <v>4</v>
      </c>
      <c r="G54" t="str">
        <f>IF(I18="","",VLOOKUP(F54,AC23:AE26,3,0))</f>
        <v/>
      </c>
    </row>
    <row r="55" spans="1:22" x14ac:dyDescent="0.25">
      <c r="V55" t="s">
        <v>17</v>
      </c>
    </row>
    <row r="56" spans="1:22" x14ac:dyDescent="0.25">
      <c r="A56" s="1" t="s">
        <v>29</v>
      </c>
      <c r="G56" s="1" t="s">
        <v>30</v>
      </c>
      <c r="V56" t="s">
        <v>63</v>
      </c>
    </row>
    <row r="57" spans="1:22" x14ac:dyDescent="0.25">
      <c r="V57" t="s">
        <v>20</v>
      </c>
    </row>
    <row r="58" spans="1:22" x14ac:dyDescent="0.25">
      <c r="A58">
        <v>1</v>
      </c>
      <c r="B58" t="str">
        <f>IF(I18="","",VLOOKUP(A58,AC28:AE31,3,0))</f>
        <v/>
      </c>
      <c r="F58">
        <v>1</v>
      </c>
      <c r="G58" t="str">
        <f>IF(I18="","",VLOOKUP(F58,AC33:AE36,3,0))</f>
        <v/>
      </c>
    </row>
    <row r="59" spans="1:22" x14ac:dyDescent="0.25">
      <c r="A59">
        <v>2</v>
      </c>
      <c r="B59" t="str">
        <f>IF(I18="","",VLOOKUP(A59,AC28:AE31,3,0))</f>
        <v/>
      </c>
      <c r="F59">
        <v>2</v>
      </c>
      <c r="G59" t="str">
        <f>IF(I18="","",VLOOKUP(F59,AC33:AE36,3,0))</f>
        <v/>
      </c>
    </row>
    <row r="60" spans="1:22" x14ac:dyDescent="0.25">
      <c r="A60">
        <v>3</v>
      </c>
      <c r="B60" t="str">
        <f>IF(I18="","",VLOOKUP(A60,AC28:AE31,3,0))</f>
        <v/>
      </c>
      <c r="F60">
        <v>3</v>
      </c>
      <c r="G60" t="str">
        <f>IF(I18="","",VLOOKUP(F60,AC33:AE36,3,0))</f>
        <v/>
      </c>
    </row>
    <row r="61" spans="1:22" x14ac:dyDescent="0.25">
      <c r="A61">
        <v>4</v>
      </c>
      <c r="B61" t="str">
        <f>IF(I18="","",VLOOKUP(A61,AC28:AE31,3,0))</f>
        <v/>
      </c>
      <c r="F61">
        <v>4</v>
      </c>
      <c r="G61" t="str">
        <f>IF(I18="","",VLOOKUP(F61,AC34:AE37,3,0))</f>
        <v/>
      </c>
    </row>
    <row r="63" spans="1:22" x14ac:dyDescent="0.25">
      <c r="A63" s="1" t="s">
        <v>2</v>
      </c>
      <c r="I63" s="1" t="s">
        <v>10</v>
      </c>
      <c r="M63" s="1" t="s">
        <v>23</v>
      </c>
      <c r="P63" s="1" t="s">
        <v>88</v>
      </c>
    </row>
    <row r="65" spans="1:17" x14ac:dyDescent="0.25">
      <c r="A65" s="7" t="s">
        <v>57</v>
      </c>
      <c r="B65" t="s">
        <v>4</v>
      </c>
      <c r="C65" t="str">
        <f>B54</f>
        <v/>
      </c>
      <c r="E65" t="s">
        <v>3</v>
      </c>
      <c r="G65" t="str">
        <f>G54</f>
        <v/>
      </c>
      <c r="Q65" t="s">
        <v>81</v>
      </c>
    </row>
    <row r="66" spans="1:17" x14ac:dyDescent="0.25">
      <c r="A66" s="7" t="s">
        <v>57</v>
      </c>
      <c r="B66" t="s">
        <v>5</v>
      </c>
      <c r="C66" t="str">
        <f>B61</f>
        <v/>
      </c>
      <c r="E66" t="s">
        <v>3</v>
      </c>
      <c r="G66" t="str">
        <f>G61</f>
        <v/>
      </c>
      <c r="Q66" t="s">
        <v>82</v>
      </c>
    </row>
    <row r="67" spans="1:17" x14ac:dyDescent="0.25">
      <c r="A67" s="7" t="s">
        <v>57</v>
      </c>
      <c r="B67" t="s">
        <v>31</v>
      </c>
      <c r="C67" t="str">
        <f>B53</f>
        <v/>
      </c>
      <c r="E67" t="s">
        <v>3</v>
      </c>
      <c r="G67" t="str">
        <f>G53</f>
        <v/>
      </c>
      <c r="Q67" t="s">
        <v>69</v>
      </c>
    </row>
    <row r="68" spans="1:17" x14ac:dyDescent="0.25">
      <c r="A68" s="7" t="s">
        <v>57</v>
      </c>
      <c r="B68" t="s">
        <v>32</v>
      </c>
      <c r="C68" t="str">
        <f>B60</f>
        <v/>
      </c>
      <c r="E68" t="s">
        <v>3</v>
      </c>
      <c r="G68" t="str">
        <f>G60</f>
        <v/>
      </c>
      <c r="Q68" t="s">
        <v>72</v>
      </c>
    </row>
    <row r="70" spans="1:17" x14ac:dyDescent="0.25">
      <c r="A70" s="7" t="s">
        <v>57</v>
      </c>
      <c r="B70" t="s">
        <v>6</v>
      </c>
      <c r="C70" t="str">
        <f>B52</f>
        <v/>
      </c>
      <c r="E70" t="s">
        <v>3</v>
      </c>
      <c r="G70" t="str">
        <f>G52</f>
        <v/>
      </c>
      <c r="Q70" t="s">
        <v>70</v>
      </c>
    </row>
    <row r="71" spans="1:17" x14ac:dyDescent="0.25">
      <c r="A71" s="7" t="s">
        <v>57</v>
      </c>
      <c r="B71" t="s">
        <v>7</v>
      </c>
      <c r="C71" t="str">
        <f>B59</f>
        <v/>
      </c>
      <c r="E71" t="s">
        <v>3</v>
      </c>
      <c r="G71" t="str">
        <f>G59</f>
        <v/>
      </c>
      <c r="Q71" t="s">
        <v>71</v>
      </c>
    </row>
    <row r="72" spans="1:17" x14ac:dyDescent="0.25">
      <c r="A72" s="7" t="s">
        <v>57</v>
      </c>
      <c r="B72" t="s">
        <v>65</v>
      </c>
      <c r="C72" t="str">
        <f>B51</f>
        <v/>
      </c>
      <c r="E72" t="s">
        <v>3</v>
      </c>
      <c r="G72" t="str">
        <f>G51</f>
        <v/>
      </c>
      <c r="Q72" t="s">
        <v>73</v>
      </c>
    </row>
    <row r="73" spans="1:17" x14ac:dyDescent="0.25">
      <c r="A73" s="7" t="s">
        <v>57</v>
      </c>
      <c r="B73" t="s">
        <v>66</v>
      </c>
      <c r="C73" t="str">
        <f>B58</f>
        <v/>
      </c>
      <c r="E73" t="s">
        <v>3</v>
      </c>
      <c r="G73" t="str">
        <f>G58</f>
        <v/>
      </c>
      <c r="Q73" t="s">
        <v>74</v>
      </c>
    </row>
    <row r="76" spans="1:17" x14ac:dyDescent="0.25">
      <c r="A76" s="1" t="s">
        <v>21</v>
      </c>
      <c r="I76" s="1" t="s">
        <v>10</v>
      </c>
      <c r="M76" s="1" t="s">
        <v>23</v>
      </c>
      <c r="P76" s="1" t="s">
        <v>88</v>
      </c>
    </row>
    <row r="78" spans="1:17" x14ac:dyDescent="0.25">
      <c r="A78" s="7" t="s">
        <v>58</v>
      </c>
      <c r="B78" s="7" t="s">
        <v>66</v>
      </c>
      <c r="C78" t="str">
        <f>IF(I65="","",IF(K65&lt;I65,G65,IF(I65&lt;K65,C65,IF(I65=K65,IF(M65&lt;O65,C65,IF(O65&lt;M65,G65))))))</f>
        <v/>
      </c>
      <c r="E78" t="s">
        <v>3</v>
      </c>
      <c r="G78" t="str">
        <f>IF(I66="","",IF(K66&lt;I66,G66,IF(I66&lt;K66,C66,IF(I66=K66,IF(M66&lt;O66,C66,IF(O66&lt;M66,G66))))))</f>
        <v/>
      </c>
      <c r="Q78" t="s">
        <v>83</v>
      </c>
    </row>
    <row r="79" spans="1:17" x14ac:dyDescent="0.25">
      <c r="A79" s="7" t="s">
        <v>58</v>
      </c>
      <c r="B79" s="7" t="s">
        <v>65</v>
      </c>
      <c r="C79" t="str">
        <f>IF(I65="","",IF(I65&gt;K65,C65,IF(K65&gt;I65,G65,IF(I65=K65,IF(M65&gt;O65,C65,IF(O65&gt;M65,G65))))))</f>
        <v/>
      </c>
      <c r="E79" t="s">
        <v>3</v>
      </c>
      <c r="G79" t="str">
        <f>IF(I66="","",IF(I66&gt;K66,C66,IF(K66&gt;I66,G66,IF(I66=K66,IF(M66&gt;O66,C66,IF(O66&gt;M66,G66))))))</f>
        <v/>
      </c>
      <c r="Q79" t="s">
        <v>84</v>
      </c>
    </row>
    <row r="80" spans="1:17" x14ac:dyDescent="0.25">
      <c r="A80" s="7" t="s">
        <v>58</v>
      </c>
      <c r="B80" s="7" t="s">
        <v>7</v>
      </c>
      <c r="C80" t="str">
        <f>IF(I67="","",IF(K67&lt;I67,G67,IF(I67&lt;K67,C67,IF(I67=K67,IF(M67&lt;O67,C67,IF(O67&lt;M67,G67))))))</f>
        <v/>
      </c>
      <c r="E80" t="s">
        <v>3</v>
      </c>
      <c r="G80" t="str">
        <f>IF(I68="","",IF(K68&lt;I68,G68,IF(I68&lt;K68,C68,IF(I68=K68,IF(M68&lt;O68,C68,IF(O68&lt;M68,G68))))))</f>
        <v/>
      </c>
      <c r="Q80" t="s">
        <v>75</v>
      </c>
    </row>
    <row r="81" spans="1:17" x14ac:dyDescent="0.25">
      <c r="A81" s="7" t="s">
        <v>58</v>
      </c>
      <c r="B81" s="7" t="s">
        <v>6</v>
      </c>
      <c r="C81" t="str">
        <f>IF(I67="","",IF(I67&gt;K67,C67,IF(K67&gt;I67,G67,IF(I67=K67,IF(M67&gt;O67,C67,IF(O67&gt;M67,G67))))))</f>
        <v/>
      </c>
      <c r="E81" t="s">
        <v>3</v>
      </c>
      <c r="G81" t="str">
        <f>IF(I68="","",IF(I68&gt;K68,C68,IF(K68&gt;I68,G68,IF(I68=K68,IF(M68&gt;O68,C68,IF(O68&gt;M68,G68))))))</f>
        <v/>
      </c>
      <c r="Q81" t="s">
        <v>76</v>
      </c>
    </row>
    <row r="83" spans="1:17" x14ac:dyDescent="0.25">
      <c r="A83" s="7" t="s">
        <v>58</v>
      </c>
      <c r="B83" t="s">
        <v>32</v>
      </c>
      <c r="C83" t="str">
        <f>IF(I70="","",IF(K70&lt;I70,G70,IF(I70&lt;K70,C70,IF(I70=K70,IF(M70&lt;O70,C70,IF(O70&lt;M70,G70))))))</f>
        <v/>
      </c>
      <c r="E83" t="s">
        <v>3</v>
      </c>
      <c r="G83" t="str">
        <f>IF(I71="","",IF(K71&lt;I71,G71,IF(I71&lt;K71,C71,IF(I71=K71,IF(M71&lt;O71,C71,IF(O71&lt;M71,G71))))))</f>
        <v/>
      </c>
      <c r="Q83" t="s">
        <v>77</v>
      </c>
    </row>
    <row r="84" spans="1:17" x14ac:dyDescent="0.25">
      <c r="A84" s="7" t="s">
        <v>58</v>
      </c>
      <c r="B84" t="s">
        <v>31</v>
      </c>
      <c r="C84" t="str">
        <f>IF(I70="","",IF(I70&gt;K70,C70,IF(K70&gt;I70,G70,IF(I70=K70,IF(M70&gt;O70,C70,IF(O70&gt;M70,G70))))))</f>
        <v/>
      </c>
      <c r="E84" t="s">
        <v>3</v>
      </c>
      <c r="G84" t="str">
        <f>IF(I71="","",IF(I71&gt;K71,C71,IF(K71&gt;I71,G71,IF(I71=K71,IF(M71&gt;O71,C71,IF(O71&gt;M71,G71))))))</f>
        <v/>
      </c>
      <c r="Q84" t="s">
        <v>78</v>
      </c>
    </row>
    <row r="85" spans="1:17" x14ac:dyDescent="0.25">
      <c r="A85" s="7" t="s">
        <v>58</v>
      </c>
      <c r="B85" t="s">
        <v>5</v>
      </c>
      <c r="C85" t="str">
        <f>IF(I72="","",IF(K72&lt;I72,G72,IF(I72&lt;K72,C72,IF(I72=K72,IF(M72&lt;O72,C72,IF(O72&lt;M72,G72))))))</f>
        <v/>
      </c>
      <c r="E85" t="s">
        <v>3</v>
      </c>
      <c r="G85" t="str">
        <f>IF(I73="","",IF(K73&lt;I73,G73,IF(I73&lt;K73,C73,IF(I73=K73,IF(M73&lt;O73,C73,IF(O73&lt;M73,G73))))))</f>
        <v/>
      </c>
      <c r="Q85" t="s">
        <v>79</v>
      </c>
    </row>
    <row r="86" spans="1:17" x14ac:dyDescent="0.25">
      <c r="A86" s="7" t="s">
        <v>58</v>
      </c>
      <c r="B86" t="s">
        <v>4</v>
      </c>
      <c r="C86" t="str">
        <f>IF(I72="","",IF(I72&gt;K72,C72,IF(K72&gt;I72,G72,IF(I72=K72,IF(M72&gt;O72,C72,IF(O72&gt;M72,G72))))))</f>
        <v/>
      </c>
      <c r="E86" t="s">
        <v>3</v>
      </c>
      <c r="G86" t="str">
        <f>IF(I73="","",IF(I73&gt;K73,C73,IF(K73&gt;I73,G73,IF(I73=K73,IF(M73&gt;O73,C73,IF(O73&gt;M73,G73))))))</f>
        <v/>
      </c>
      <c r="Q86" t="s">
        <v>80</v>
      </c>
    </row>
    <row r="88" spans="1:17" ht="18.75" x14ac:dyDescent="0.3">
      <c r="A88" s="3" t="s">
        <v>22</v>
      </c>
    </row>
    <row r="90" spans="1:17" ht="18.75" x14ac:dyDescent="0.3">
      <c r="A90" s="2">
        <v>1</v>
      </c>
      <c r="B90" s="2" t="str">
        <f>IF(I86="","",IF(I86&gt;K86, C86,IF(I86&lt;K86,G86,IF(M86&gt;O86,C86,G86))))</f>
        <v/>
      </c>
      <c r="F90" s="2">
        <v>9</v>
      </c>
      <c r="G90" s="2" t="str">
        <f>IF(I81="","",IF(I81&gt;K81, C81,IF(I81&lt;K81,G81,IF(M81&gt;O81,C81,G81))))</f>
        <v/>
      </c>
    </row>
    <row r="91" spans="1:17" ht="18.75" x14ac:dyDescent="0.3">
      <c r="A91" s="2"/>
      <c r="F91" s="2"/>
    </row>
    <row r="92" spans="1:17" ht="18.75" x14ac:dyDescent="0.3">
      <c r="A92" s="2">
        <v>2</v>
      </c>
      <c r="B92" s="2" t="str">
        <f>IF(I86="","",IF(I86&lt;K86, C86,IF(I86&gt;K86,G86,IF(M86&lt;O86,C86,G86))))</f>
        <v/>
      </c>
      <c r="F92" s="2">
        <v>10</v>
      </c>
      <c r="G92" s="2" t="str">
        <f>IF(I81="","",IF(I81&lt;K81, C81,IF(I81&gt;K81,G81,IF(M81&lt;O81,C81,G81))))</f>
        <v/>
      </c>
    </row>
    <row r="93" spans="1:17" ht="18.75" x14ac:dyDescent="0.3">
      <c r="A93" s="2"/>
      <c r="B93" s="2"/>
      <c r="F93" s="2"/>
    </row>
    <row r="94" spans="1:17" ht="18.75" x14ac:dyDescent="0.3">
      <c r="A94" s="2">
        <v>3</v>
      </c>
      <c r="B94" s="2" t="str">
        <f>IF(I85="","",IF(I85&gt;K85, C85,IF(I85&lt;K85,G85,IF(M85&gt;O85,C85,G85))))</f>
        <v/>
      </c>
      <c r="F94" s="2">
        <v>11</v>
      </c>
      <c r="G94" s="2" t="str">
        <f>IF(I80="","",IF(I80&gt;K80, C80,IF(I80&lt;K80,G80,IF(M80&gt;O80,C80,G80))))</f>
        <v/>
      </c>
    </row>
    <row r="95" spans="1:17" ht="18.75" x14ac:dyDescent="0.3">
      <c r="A95" s="2"/>
      <c r="B95" s="2"/>
      <c r="F95" s="2"/>
    </row>
    <row r="96" spans="1:17" ht="18.75" x14ac:dyDescent="0.3">
      <c r="A96" s="2">
        <v>4</v>
      </c>
      <c r="B96" s="2" t="str">
        <f>IF(I85="","",IF(I85&lt;K85, C85,IF(I85&gt;K85,G85,IF(M85&lt;O85,C85,G85))))</f>
        <v/>
      </c>
      <c r="F96" s="2">
        <v>12</v>
      </c>
      <c r="G96" s="2" t="str">
        <f>IF(I80="","",IF(I80&lt;K80, C80,IF(I80&gt;K80,G80,IF(M80&lt;O80,C80,G80))))</f>
        <v/>
      </c>
    </row>
    <row r="97" spans="1:7" ht="18.75" x14ac:dyDescent="0.3">
      <c r="A97" s="2"/>
      <c r="B97" s="2"/>
      <c r="F97" s="2"/>
    </row>
    <row r="98" spans="1:7" ht="18.75" x14ac:dyDescent="0.3">
      <c r="A98" s="2">
        <v>5</v>
      </c>
      <c r="B98" s="2" t="str">
        <f>IF(I84="","",IF(I84&gt;K84, C84,IF(I84&lt;K84,G84,IF(M84&gt;O84,C84,G84))))</f>
        <v/>
      </c>
      <c r="F98" s="2">
        <v>13</v>
      </c>
      <c r="G98" s="2" t="str">
        <f>IF(I79="","",IF(I79&gt;K79, C79,IF(I79&lt;K79,G79,IF(M79&gt;O79,C79,G79))))</f>
        <v/>
      </c>
    </row>
    <row r="99" spans="1:7" ht="18.75" x14ac:dyDescent="0.3">
      <c r="A99" s="2"/>
      <c r="B99" s="2"/>
      <c r="F99" s="2"/>
    </row>
    <row r="100" spans="1:7" ht="18.75" x14ac:dyDescent="0.3">
      <c r="A100" s="2">
        <v>6</v>
      </c>
      <c r="B100" s="2" t="str">
        <f>IF(I84="","",IF(I84&lt;K84, C84,IF(I84&gt;K84,G84,IF(M84&lt;O84,C84,G84))))</f>
        <v/>
      </c>
      <c r="F100" s="2">
        <v>14</v>
      </c>
      <c r="G100" s="2" t="str">
        <f>IF(I79="","",IF(I79&lt;K79, C79,IF(I79&gt;K79,G79,IF(M79&lt;O79,C79,G79))))</f>
        <v/>
      </c>
    </row>
    <row r="101" spans="1:7" ht="18.75" x14ac:dyDescent="0.3">
      <c r="A101" s="2"/>
      <c r="B101" s="2"/>
      <c r="F101" s="2"/>
    </row>
    <row r="102" spans="1:7" ht="18.75" x14ac:dyDescent="0.3">
      <c r="A102" s="2">
        <v>7</v>
      </c>
      <c r="B102" s="2" t="str">
        <f>IF(I83="","",IF(I83&gt;K83, C83,IF(I83&lt;K83,G83,IF(M83&gt;O83,C83,G83))))</f>
        <v/>
      </c>
      <c r="F102" s="2">
        <v>15</v>
      </c>
      <c r="G102" s="2" t="str">
        <f>IF(I78="","",IF(I78&gt;K78, C78,IF(I78&lt;K78,G78,IF(M78&gt;O78,C78,G78))))</f>
        <v/>
      </c>
    </row>
    <row r="103" spans="1:7" ht="18.75" x14ac:dyDescent="0.3">
      <c r="A103" s="2"/>
      <c r="B103" s="2"/>
      <c r="F103" s="2"/>
    </row>
    <row r="104" spans="1:7" ht="18.75" x14ac:dyDescent="0.3">
      <c r="A104" s="2">
        <v>8</v>
      </c>
      <c r="B104" s="2" t="str">
        <f>IF(I83="","",IF(I83&lt;K83, C83,IF(I83&gt;K83,G83,IF(M83&lt;O83,C83,G83))))</f>
        <v/>
      </c>
      <c r="F104" s="2">
        <v>16</v>
      </c>
      <c r="G104" s="2" t="str">
        <f>IF(I78="","",IF(I78&lt;K78, C78,IF(I78&gt;K78,G78,IF(M78&lt;O78,C78,G78))))</f>
        <v/>
      </c>
    </row>
  </sheetData>
  <pageMargins left="0.7" right="0.7" top="0.75" bottom="0.75" header="0.3" footer="0.3"/>
  <ignoredErrors>
    <ignoredError sqref="G79:G80 G84:G85 C84:C85 C79:C8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G83"/>
  <sheetViews>
    <sheetView topLeftCell="A38" workbookViewId="0">
      <selection activeCell="B69" sqref="B69"/>
    </sheetView>
  </sheetViews>
  <sheetFormatPr defaultRowHeight="15" x14ac:dyDescent="0.25"/>
  <cols>
    <col min="3" max="3" width="20.5703125" bestFit="1" customWidth="1"/>
    <col min="4" max="4" width="3" customWidth="1"/>
    <col min="5" max="5" width="2.7109375" customWidth="1"/>
    <col min="6" max="6" width="4.42578125" customWidth="1"/>
    <col min="7" max="7" width="19.85546875" customWidth="1"/>
    <col min="8" max="8" width="2.28515625" customWidth="1"/>
    <col min="9" max="9" width="3" customWidth="1"/>
    <col min="10" max="10" width="2.7109375" customWidth="1"/>
    <col min="11" max="11" width="2" bestFit="1" customWidth="1"/>
    <col min="12" max="12" width="5.42578125" customWidth="1"/>
    <col min="13" max="13" width="3.42578125" customWidth="1"/>
    <col min="14" max="14" width="1.85546875" customWidth="1"/>
    <col min="15" max="15" width="4.85546875" customWidth="1"/>
    <col min="16" max="16" width="106" customWidth="1"/>
    <col min="17" max="18" width="57.7109375" customWidth="1"/>
    <col min="20" max="20" width="17.5703125" bestFit="1" customWidth="1"/>
    <col min="21" max="21" width="2.42578125" customWidth="1"/>
    <col min="23" max="23" width="7.28515625" customWidth="1"/>
    <col min="24" max="24" width="8.28515625" bestFit="1" customWidth="1"/>
    <col min="25" max="25" width="9" bestFit="1" customWidth="1"/>
    <col min="27" max="27" width="7.7109375" customWidth="1"/>
    <col min="28" max="28" width="13.42578125" bestFit="1" customWidth="1"/>
    <col min="29" max="29" width="13.140625" bestFit="1" customWidth="1"/>
    <col min="31" max="31" width="13.5703125" bestFit="1" customWidth="1"/>
  </cols>
  <sheetData>
    <row r="1" spans="1:32" ht="28.5" x14ac:dyDescent="0.45">
      <c r="D1" s="4" t="s">
        <v>39</v>
      </c>
    </row>
    <row r="2" spans="1:32" x14ac:dyDescent="0.25">
      <c r="C2" s="1" t="s">
        <v>0</v>
      </c>
      <c r="G2" s="1" t="s">
        <v>1</v>
      </c>
    </row>
    <row r="4" spans="1:32" x14ac:dyDescent="0.25">
      <c r="C4" s="7" t="s">
        <v>161</v>
      </c>
      <c r="G4" s="7" t="s">
        <v>162</v>
      </c>
    </row>
    <row r="5" spans="1:32" x14ac:dyDescent="0.25">
      <c r="C5" s="7" t="s">
        <v>166</v>
      </c>
      <c r="G5" s="7" t="s">
        <v>99</v>
      </c>
    </row>
    <row r="6" spans="1:32" x14ac:dyDescent="0.25">
      <c r="C6" s="7" t="s">
        <v>165</v>
      </c>
      <c r="G6" s="7" t="s">
        <v>168</v>
      </c>
    </row>
    <row r="9" spans="1:32" x14ac:dyDescent="0.25">
      <c r="C9" s="1" t="s">
        <v>26</v>
      </c>
      <c r="G9" s="1" t="s">
        <v>27</v>
      </c>
    </row>
    <row r="11" spans="1:32" x14ac:dyDescent="0.25">
      <c r="C11" s="7" t="s">
        <v>103</v>
      </c>
      <c r="G11" s="7" t="s">
        <v>167</v>
      </c>
    </row>
    <row r="12" spans="1:32" x14ac:dyDescent="0.25">
      <c r="C12" s="7" t="s">
        <v>163</v>
      </c>
      <c r="G12" s="7" t="s">
        <v>164</v>
      </c>
    </row>
    <row r="13" spans="1:32" x14ac:dyDescent="0.25">
      <c r="C13" s="7" t="s">
        <v>101</v>
      </c>
      <c r="G13" s="7" t="s">
        <v>115</v>
      </c>
    </row>
    <row r="16" spans="1:32" x14ac:dyDescent="0.25">
      <c r="A16" s="1" t="s">
        <v>2</v>
      </c>
      <c r="I16" s="1" t="s">
        <v>10</v>
      </c>
      <c r="M16" s="1" t="s">
        <v>11</v>
      </c>
      <c r="P16" s="1" t="s">
        <v>88</v>
      </c>
      <c r="V16" t="s">
        <v>12</v>
      </c>
      <c r="W16" t="s">
        <v>13</v>
      </c>
      <c r="X16" t="s">
        <v>36</v>
      </c>
      <c r="Y16" t="s">
        <v>37</v>
      </c>
      <c r="Z16" t="s">
        <v>14</v>
      </c>
      <c r="AA16" t="s">
        <v>11</v>
      </c>
      <c r="AB16" t="s">
        <v>15</v>
      </c>
      <c r="AC16" t="s">
        <v>16</v>
      </c>
      <c r="AE16" t="s">
        <v>18</v>
      </c>
      <c r="AF16" t="s">
        <v>19</v>
      </c>
    </row>
    <row r="18" spans="1:33" x14ac:dyDescent="0.25">
      <c r="A18" s="7" t="s">
        <v>41</v>
      </c>
      <c r="B18" t="s">
        <v>4</v>
      </c>
      <c r="C18" t="str">
        <f>C4</f>
        <v>BOKA United</v>
      </c>
      <c r="E18" t="s">
        <v>3</v>
      </c>
      <c r="G18" t="str">
        <f>C5</f>
        <v>FC Tenstar Melle</v>
      </c>
      <c r="Q18" t="str">
        <f>IF(COUNT(I18:K18)=3,1,"")</f>
        <v/>
      </c>
      <c r="T18" t="str">
        <f>C4</f>
        <v>BOKA United</v>
      </c>
      <c r="V18">
        <f>COUNTIF(C18:C31,C4) + COUNTIF(G18:G31,C4)</f>
        <v>2</v>
      </c>
      <c r="W18">
        <f>COUNTIFS(C18:C31,C4,M18:M31,3) + COUNTIFS(G18:G31,C4,O18:O31,3)</f>
        <v>0</v>
      </c>
      <c r="X18">
        <f>COUNTIFS(C18:C31,C4,M18:M31,1) + COUNTIFS(G18:G31,C4,O18:O31,1)</f>
        <v>0</v>
      </c>
      <c r="Y18">
        <f>COUNTIFS(C18:C31,C4,M18:M31,2) + COUNTIFS(G18:G31,C4,O18:O31,2)</f>
        <v>0</v>
      </c>
      <c r="Z18">
        <f>COUNTIFS(C18:C31,C4,M18:M31,0) + COUNTIFS(G18:G31,C4,O18:O31,0)</f>
        <v>0</v>
      </c>
      <c r="AA18">
        <f>W18*3+X18+(Y18*2)</f>
        <v>0</v>
      </c>
      <c r="AB18">
        <f>SUMIF(C18:C31,C4,I18:I31) + SUMIF(G18:G31,C4,K18:K31)</f>
        <v>0</v>
      </c>
      <c r="AC18">
        <f>SUMIF(C18:C31,C4,K18:K31) + SUMIF(G18:G31,C4,I18:I31)</f>
        <v>0</v>
      </c>
      <c r="AE18">
        <f>RANK(AF18,AF18:AF20,0)</f>
        <v>1</v>
      </c>
      <c r="AF18">
        <f>AA18+(W18/100)+(AB18/10000)+((AB18-AC18)/1000000)</f>
        <v>0</v>
      </c>
      <c r="AG18" t="str">
        <f>C4</f>
        <v>BOKA United</v>
      </c>
    </row>
    <row r="19" spans="1:33" x14ac:dyDescent="0.25">
      <c r="A19" s="7" t="s">
        <v>41</v>
      </c>
      <c r="B19" t="s">
        <v>5</v>
      </c>
      <c r="C19" t="str">
        <f>G4</f>
        <v>E. Buggenhout</v>
      </c>
      <c r="E19" t="s">
        <v>3</v>
      </c>
      <c r="G19" t="str">
        <f>G5</f>
        <v>KVVE Massemen City</v>
      </c>
      <c r="Q19" t="str">
        <f>IF(COUNT(I19:K19)=3,1,"")</f>
        <v/>
      </c>
      <c r="T19" t="str">
        <f>C5</f>
        <v>FC Tenstar Melle</v>
      </c>
      <c r="V19">
        <f>COUNTIF(C18:C31,C5) + COUNTIF(G18:G31,C5)</f>
        <v>2</v>
      </c>
      <c r="W19">
        <f>COUNTIFS(C18:C31,C5,M18:M31,3) + COUNTIFS(G18:G31,C5,O18:O31,3)</f>
        <v>0</v>
      </c>
      <c r="X19">
        <f>COUNTIFS(C18:C31,C5,M18:M31,1) + COUNTIFS(G18:G31,C5,O18:O31,1)</f>
        <v>0</v>
      </c>
      <c r="Y19">
        <f>COUNTIFS(C18:C31,C5,M18:M31,2) + COUNTIFS(G18:G31,C5,O18:O31,2)</f>
        <v>0</v>
      </c>
      <c r="Z19">
        <f>COUNTIFS(C18:C31,C5,M18:M31,0) + COUNTIFS(G18:G31,C5,O18:O31,0)</f>
        <v>0</v>
      </c>
      <c r="AA19">
        <f>W19*3+X19+(Y19*2)</f>
        <v>0</v>
      </c>
      <c r="AB19">
        <f>SUMIF(C18:C31,C5,I18:I31) + SUMIF(G18:G31,C5,K18:K31)</f>
        <v>0</v>
      </c>
      <c r="AC19">
        <f>SUMIF(C18:C31,C5,K18:K31) + SUMIF(G18:G31,C5,I18:I31)</f>
        <v>0</v>
      </c>
      <c r="AE19">
        <f>RANK(AF19,AF18:AF20,0)</f>
        <v>1</v>
      </c>
      <c r="AF19">
        <f t="shared" ref="AF19:AF20" si="0">AA19+(W19/100)+(AB19/10000)+((AB19-AC19)/1000000)</f>
        <v>0</v>
      </c>
      <c r="AG19" t="str">
        <f>C5</f>
        <v>FC Tenstar Melle</v>
      </c>
    </row>
    <row r="20" spans="1:33" x14ac:dyDescent="0.25">
      <c r="A20" s="7" t="s">
        <v>41</v>
      </c>
      <c r="B20" t="s">
        <v>6</v>
      </c>
      <c r="C20" t="str">
        <f>C11</f>
        <v>KVVE Massemen United</v>
      </c>
      <c r="E20" t="s">
        <v>3</v>
      </c>
      <c r="G20" t="str">
        <f>C12</f>
        <v>ESA Bottelare</v>
      </c>
      <c r="Q20" t="str">
        <f>IF(COUNT(I20:K20)=3,1,"")</f>
        <v/>
      </c>
      <c r="T20" t="str">
        <f>C6</f>
        <v>KRC Bambrugge</v>
      </c>
      <c r="V20">
        <f>COUNTIF(C18:C31,C6) + COUNTIF(G18:G31,C6)</f>
        <v>2</v>
      </c>
      <c r="W20">
        <f>COUNTIFS(C18:C31,C6,M18:M31,3) + COUNTIFS(G18:G31,C6,O18:O31,3)</f>
        <v>0</v>
      </c>
      <c r="X20">
        <f>COUNTIFS(C18:C31,C6,M18:M31,1) + COUNTIFS(G18:G31,C6,O18:O31,1)</f>
        <v>0</v>
      </c>
      <c r="Y20">
        <f>COUNTIFS(C18:C31,C6,M18:M31,2) + COUNTIFS(G18:G31,C6,O18:O31,2)</f>
        <v>0</v>
      </c>
      <c r="Z20">
        <f>COUNTIFS(C18:C31,C6,M18:M31,0) + COUNTIFS(G18:G31,C6,O18:O31,0)</f>
        <v>0</v>
      </c>
      <c r="AA20">
        <f>W20*3+X20+(Y20*2)</f>
        <v>0</v>
      </c>
      <c r="AB20">
        <f>SUMIF(C18:C31,C6,I18:I31) + SUMIF(G18:G31,C6,K18:K31)</f>
        <v>0</v>
      </c>
      <c r="AC20">
        <f>SUMIF(C18:C31,C6,K18:K31) + SUMIF(G18:G31,C6,I18:I31)</f>
        <v>0</v>
      </c>
      <c r="AE20">
        <f>RANK(AF20,AF18:AF20,0)</f>
        <v>1</v>
      </c>
      <c r="AF20">
        <f t="shared" si="0"/>
        <v>0</v>
      </c>
      <c r="AG20" t="str">
        <f>C6</f>
        <v>KRC Bambrugge</v>
      </c>
    </row>
    <row r="21" spans="1:33" x14ac:dyDescent="0.25">
      <c r="A21" s="7" t="s">
        <v>41</v>
      </c>
      <c r="B21" t="s">
        <v>7</v>
      </c>
      <c r="C21" t="str">
        <f>G11</f>
        <v>KFC Herleving Sinaai</v>
      </c>
      <c r="E21" t="s">
        <v>3</v>
      </c>
      <c r="G21" t="str">
        <f>G12</f>
        <v>KVC DT Borsbeke</v>
      </c>
      <c r="Q21" t="str">
        <f>IF(COUNT(I21:K21)=3,1,"")</f>
        <v/>
      </c>
    </row>
    <row r="23" spans="1:33" x14ac:dyDescent="0.25">
      <c r="A23" s="7" t="s">
        <v>42</v>
      </c>
      <c r="B23" t="s">
        <v>4</v>
      </c>
      <c r="C23" t="str">
        <f>C5</f>
        <v>FC Tenstar Melle</v>
      </c>
      <c r="E23" t="s">
        <v>3</v>
      </c>
      <c r="G23" t="str">
        <f>C6</f>
        <v>KRC Bambrugge</v>
      </c>
      <c r="Q23" t="str">
        <f>IF(COUNT(I23:K23)=3,1,"")</f>
        <v/>
      </c>
      <c r="T23" t="str">
        <f>G4</f>
        <v>E. Buggenhout</v>
      </c>
      <c r="V23">
        <f>COUNTIF(C18:C31,G4) + COUNTIF(G18:G31,G4)</f>
        <v>2</v>
      </c>
      <c r="W23">
        <f>COUNTIFS(C18:C31,G4,M18:M31,3) + COUNTIFS(G18:G31,G4,O18:O31,3)</f>
        <v>0</v>
      </c>
      <c r="X23">
        <f>COUNTIFS(C18:C31,G4,M18:M31,1) + COUNTIFS(G18:G31,G4,O18:O31,1)</f>
        <v>0</v>
      </c>
      <c r="Y23">
        <f>COUNTIFS(C18:C31,G4,M18:M31,2) + COUNTIFS(G18:G31,G4,O18:O31,2)</f>
        <v>0</v>
      </c>
      <c r="Z23">
        <f>COUNTIFS(C18:C31,G4,M18:M31,0) + COUNTIFS(G18:G31,G4,O18:O31,0)</f>
        <v>0</v>
      </c>
      <c r="AA23">
        <f>W23*3+X23+(Y23*2)</f>
        <v>0</v>
      </c>
      <c r="AB23">
        <f>SUMIF(C18:C31,G4,I18:I31) + SUMIF(G18:G31,G4,K18:K31)</f>
        <v>0</v>
      </c>
      <c r="AC23">
        <f>SUMIF(C18:C31,G4,K18:K31) + SUMIF(G18:G31,G4,I18:I31)</f>
        <v>0</v>
      </c>
      <c r="AE23">
        <f>RANK(AF23,AF23:AF25,0)</f>
        <v>1</v>
      </c>
      <c r="AF23">
        <f t="shared" ref="AF23:AF25" si="1">AA23+(W23/100)+(AB23/10000)+((AB23-AC23)/1000000)</f>
        <v>0</v>
      </c>
      <c r="AG23" t="str">
        <f>G4</f>
        <v>E. Buggenhout</v>
      </c>
    </row>
    <row r="24" spans="1:33" x14ac:dyDescent="0.25">
      <c r="A24" s="7" t="s">
        <v>42</v>
      </c>
      <c r="B24" t="s">
        <v>5</v>
      </c>
      <c r="C24" t="str">
        <f>G5</f>
        <v>KVVE Massemen City</v>
      </c>
      <c r="E24" t="s">
        <v>3</v>
      </c>
      <c r="G24" t="str">
        <f>G6</f>
        <v>FC Kerksken</v>
      </c>
      <c r="Q24" t="str">
        <f>IF(COUNT(I24:K24)=3,1,"")</f>
        <v/>
      </c>
      <c r="T24" t="str">
        <f>G5</f>
        <v>KVVE Massemen City</v>
      </c>
      <c r="V24">
        <f>COUNTIF(C18:C31,G5) + COUNTIF(G18:G31,G5)</f>
        <v>2</v>
      </c>
      <c r="W24">
        <f>COUNTIFS(C18:C31,G5,M18:M31,3) + COUNTIFS(G18:G31,G5,O18:O31,3)</f>
        <v>0</v>
      </c>
      <c r="X24">
        <f>COUNTIFS(C18:C31,G5,M18:M31,1) + COUNTIFS(G18:G31,G5,O18:O31,1)</f>
        <v>0</v>
      </c>
      <c r="Y24">
        <f>COUNTIFS(C18:C31,G5,M18:M31,2) + COUNTIFS(G18:G31,G5,O18:O31,2)</f>
        <v>0</v>
      </c>
      <c r="Z24">
        <f>COUNTIFS(C18:C31,G5,M18:M31,0) + COUNTIFS(G18:G31,G5,O18:O31,0)</f>
        <v>0</v>
      </c>
      <c r="AA24">
        <f>W24*3+X24+(Y24*2)</f>
        <v>0</v>
      </c>
      <c r="AB24">
        <f>SUMIF(C18:C31,G5,I18:I31) + SUMIF(G18:G31,G5,K18:K31)</f>
        <v>0</v>
      </c>
      <c r="AC24">
        <f>SUMIF(C18:C31,G5,K18:K31) + SUMIF(G18:G31,G5,I18:I31)</f>
        <v>0</v>
      </c>
      <c r="AE24">
        <f>RANK(AF24,AF23:AF25,0)</f>
        <v>1</v>
      </c>
      <c r="AF24">
        <f t="shared" si="1"/>
        <v>0</v>
      </c>
      <c r="AG24" t="str">
        <f>G5</f>
        <v>KVVE Massemen City</v>
      </c>
    </row>
    <row r="25" spans="1:33" x14ac:dyDescent="0.25">
      <c r="A25" s="7" t="s">
        <v>42</v>
      </c>
      <c r="B25" t="s">
        <v>6</v>
      </c>
      <c r="C25" t="str">
        <f>C12</f>
        <v>ESA Bottelare</v>
      </c>
      <c r="E25" t="s">
        <v>3</v>
      </c>
      <c r="G25" t="str">
        <f>C13</f>
        <v>KSC Schroevers Moorsel</v>
      </c>
      <c r="Q25" t="str">
        <f>IF(COUNT(I25:K25)=3,1,"")</f>
        <v/>
      </c>
      <c r="T25" t="str">
        <f>G6</f>
        <v>FC Kerksken</v>
      </c>
      <c r="V25">
        <f>COUNTIF(C18:C31,G6) + COUNTIF(G18:G31,G6)</f>
        <v>2</v>
      </c>
      <c r="W25">
        <f>COUNTIFS(C18:C31,G6,M18:M31,3) + COUNTIFS(G18:G31,G6,O18:O31,3)</f>
        <v>0</v>
      </c>
      <c r="X25">
        <f>COUNTIFS(C18:C31,G6,M18:M31,1) + COUNTIFS(G18:G31,G6,O18:O31,1)</f>
        <v>0</v>
      </c>
      <c r="Y25">
        <f>COUNTIFS(C18:C31,G6,M18:M31,2) + COUNTIFS(G18:G31,G6,O18:O31,2)</f>
        <v>0</v>
      </c>
      <c r="Z25">
        <f>COUNTIFS(C18:C31,G6,M18:M31,0) + COUNTIFS(G18:G31,G6,O18:O31,0)</f>
        <v>0</v>
      </c>
      <c r="AA25">
        <f>W25*3+X25+(Y25*2)</f>
        <v>0</v>
      </c>
      <c r="AB25">
        <f>SUMIF(C18:C31,G6,I18:I31) + SUMIF(G18:G31,G6,K18:K31)</f>
        <v>0</v>
      </c>
      <c r="AC25">
        <f>SUMIF(C18:C31,G6,K18:K31) + SUMIF(G18:G31,G6,I18:I31)</f>
        <v>0</v>
      </c>
      <c r="AE25">
        <f>RANK(AF25,AF23:AF25,0)</f>
        <v>1</v>
      </c>
      <c r="AF25">
        <f t="shared" si="1"/>
        <v>0</v>
      </c>
      <c r="AG25" t="str">
        <f>G6</f>
        <v>FC Kerksken</v>
      </c>
    </row>
    <row r="26" spans="1:33" x14ac:dyDescent="0.25">
      <c r="A26" s="7" t="s">
        <v>42</v>
      </c>
      <c r="B26" t="s">
        <v>7</v>
      </c>
      <c r="C26" t="str">
        <f>G12</f>
        <v>KVC DT Borsbeke</v>
      </c>
      <c r="E26" t="s">
        <v>3</v>
      </c>
      <c r="G26" t="str">
        <f>G13</f>
        <v>Cercle Melle</v>
      </c>
      <c r="Q26" t="str">
        <f>IF(COUNT(I26:K26)=3,1,"")</f>
        <v/>
      </c>
    </row>
    <row r="28" spans="1:33" x14ac:dyDescent="0.25">
      <c r="A28" s="7" t="s">
        <v>43</v>
      </c>
      <c r="B28" t="s">
        <v>4</v>
      </c>
      <c r="C28" t="str">
        <f>C6</f>
        <v>KRC Bambrugge</v>
      </c>
      <c r="E28" t="s">
        <v>3</v>
      </c>
      <c r="G28" t="str">
        <f>C4</f>
        <v>BOKA United</v>
      </c>
      <c r="T28" t="str">
        <f>C11</f>
        <v>KVVE Massemen United</v>
      </c>
      <c r="V28">
        <f>COUNTIF(C18:C31,C11) + COUNTIF(G18:G31,C11)</f>
        <v>2</v>
      </c>
      <c r="W28">
        <f>COUNTIFS(C18:C31,C11,M18:M31,3) + COUNTIFS(G18:G31,C11,O18:O31,3)</f>
        <v>0</v>
      </c>
      <c r="X28">
        <f>COUNTIFS(C18:C31,C11,M18:M31,1) + COUNTIFS(G18:G31,C11,O18:O31,1)</f>
        <v>0</v>
      </c>
      <c r="Y28">
        <f>COUNTIFS(C18:C31,C11,M18:M31,2) + COUNTIFS(G18:G31,C11,O18:O31,2)</f>
        <v>0</v>
      </c>
      <c r="Z28">
        <f>COUNTIFS(C18:C31,C11,M18:M31,0) + COUNTIFS(G18:G31,C11,O18:O31,0)</f>
        <v>0</v>
      </c>
      <c r="AA28">
        <f>W28*3+X28+(Y28*2)</f>
        <v>0</v>
      </c>
      <c r="AB28">
        <f>SUMIF(C18:C31,C11,I18:I31) + SUMIF(G18:G31,C11,K18:K31)</f>
        <v>0</v>
      </c>
      <c r="AC28">
        <f>SUMIF(C18:C31,C11,K18:K31) + SUMIF(G18:G31,C11,I18:I31)</f>
        <v>0</v>
      </c>
      <c r="AE28">
        <f>RANK(AF28,AF28:AF30,0)</f>
        <v>1</v>
      </c>
      <c r="AF28">
        <f t="shared" ref="AF28:AF34" si="2">AA28+(W28/100)+(AB28/10000)+((AB28-AC28)/1000000)</f>
        <v>0</v>
      </c>
      <c r="AG28" t="str">
        <f>C11</f>
        <v>KVVE Massemen United</v>
      </c>
    </row>
    <row r="29" spans="1:33" x14ac:dyDescent="0.25">
      <c r="A29" s="7" t="s">
        <v>43</v>
      </c>
      <c r="B29" t="s">
        <v>5</v>
      </c>
      <c r="C29" t="str">
        <f>G6</f>
        <v>FC Kerksken</v>
      </c>
      <c r="E29" t="s">
        <v>3</v>
      </c>
      <c r="G29" t="str">
        <f>G4</f>
        <v>E. Buggenhout</v>
      </c>
      <c r="T29" t="str">
        <f>C12</f>
        <v>ESA Bottelare</v>
      </c>
      <c r="V29">
        <f>COUNTIF(C18:C31,C12) + COUNTIF(G18:G31,C12)</f>
        <v>2</v>
      </c>
      <c r="W29">
        <f>COUNTIFS(C18:C31,C12,M18:M31,3) + COUNTIFS(G18:G31,C12,O18:O31,3)</f>
        <v>0</v>
      </c>
      <c r="X29">
        <f>COUNTIFS(C18:C31,C12,M18:M31,1) + COUNTIFS(G18:G31,C12,O18:O31,1)</f>
        <v>0</v>
      </c>
      <c r="Y29">
        <f>COUNTIFS(C18:C31,C12,M18:M31,2) + COUNTIFS(G18:G31,C12,O18:O31,2)</f>
        <v>0</v>
      </c>
      <c r="Z29">
        <f>COUNTIFS(C18:C31,C12,M18:M31,0) + COUNTIFS(G18:G31,C12,O18:O31,0)</f>
        <v>0</v>
      </c>
      <c r="AA29">
        <f>W29*3+X29+(Y29*2)</f>
        <v>0</v>
      </c>
      <c r="AB29">
        <f>SUMIF(C18:C31,C12,I18:I31) + SUMIF(G18:G31,C12,K18:K31)</f>
        <v>0</v>
      </c>
      <c r="AC29">
        <f>SUMIF(C18:C31,C12,K18:K31) + SUMIF(G18:G31,C12,I18:I31)</f>
        <v>0</v>
      </c>
      <c r="AE29">
        <f>RANK(AF29,AF28:AF30,0)</f>
        <v>1</v>
      </c>
      <c r="AF29">
        <f t="shared" si="2"/>
        <v>0</v>
      </c>
      <c r="AG29" t="str">
        <f>C12</f>
        <v>ESA Bottelare</v>
      </c>
    </row>
    <row r="30" spans="1:33" x14ac:dyDescent="0.25">
      <c r="A30" s="7" t="s">
        <v>43</v>
      </c>
      <c r="B30" t="s">
        <v>6</v>
      </c>
      <c r="C30" t="str">
        <f>C13</f>
        <v>KSC Schroevers Moorsel</v>
      </c>
      <c r="E30" t="s">
        <v>3</v>
      </c>
      <c r="G30" t="str">
        <f>C11</f>
        <v>KVVE Massemen United</v>
      </c>
      <c r="T30" t="str">
        <f>C13</f>
        <v>KSC Schroevers Moorsel</v>
      </c>
      <c r="V30">
        <f>COUNTIF(C18:C31,C13) + COUNTIF(G18:G31,C13)</f>
        <v>2</v>
      </c>
      <c r="W30">
        <f>COUNTIFS(C18:C31,C13,M18:M31,3) + COUNTIFS(G18:G31,C13,O18:O31,3)</f>
        <v>0</v>
      </c>
      <c r="X30">
        <f>COUNTIFS(C18:C31,C13,M18:M31,1) + COUNTIFS(G18:G31,C13,O18:O31,1)</f>
        <v>0</v>
      </c>
      <c r="Y30">
        <f>COUNTIFS(C18:C31,C13,M18:M31,2) + COUNTIFS(G18:G31,C13,O18:O31,2)</f>
        <v>0</v>
      </c>
      <c r="Z30">
        <f>COUNTIFS(C18:C31,C13,M18:M31,0) + COUNTIFS(G18:G31,C13,O18:O31,0)</f>
        <v>0</v>
      </c>
      <c r="AA30">
        <f>W30*3+X30+(Y30*2)</f>
        <v>0</v>
      </c>
      <c r="AB30">
        <f>SUMIF(C18:C31,C13,I18:I31) + SUMIF(G18:G31,C13,K18:K31)</f>
        <v>0</v>
      </c>
      <c r="AC30">
        <f>SUMIF(C18:C31,C13,K18:K31) + SUMIF(G18:G31,C13,I18:I31)</f>
        <v>0</v>
      </c>
      <c r="AE30">
        <f>RANK(AF30,AF28:AF30,0)</f>
        <v>1</v>
      </c>
      <c r="AF30">
        <f t="shared" si="2"/>
        <v>0</v>
      </c>
      <c r="AG30" t="str">
        <f>C13</f>
        <v>KSC Schroevers Moorsel</v>
      </c>
    </row>
    <row r="31" spans="1:33" x14ac:dyDescent="0.25">
      <c r="A31" s="7" t="s">
        <v>43</v>
      </c>
      <c r="B31" t="s">
        <v>7</v>
      </c>
      <c r="C31" t="str">
        <f>G13</f>
        <v>Cercle Melle</v>
      </c>
      <c r="E31" t="s">
        <v>3</v>
      </c>
      <c r="G31" t="str">
        <f>G11</f>
        <v>KFC Herleving Sinaai</v>
      </c>
    </row>
    <row r="32" spans="1:33" x14ac:dyDescent="0.25">
      <c r="T32" t="str">
        <f>G11</f>
        <v>KFC Herleving Sinaai</v>
      </c>
      <c r="V32">
        <f>COUNTIF(C18:C31,G11) + COUNTIF(G18:G31,G11)</f>
        <v>2</v>
      </c>
      <c r="W32">
        <f>COUNTIFS(C18:C31,G11,M18:M31,3) + COUNTIFS(G18:G31,G11,O18:O31,3)</f>
        <v>0</v>
      </c>
      <c r="X32">
        <f>COUNTIFS(C18:C31,G11,M18:M31,1) + COUNTIFS(G18:G31,G11,O18:O31,1)</f>
        <v>0</v>
      </c>
      <c r="Y32">
        <f>COUNTIFS(C18:C31,G11,M18:M31,2) + COUNTIFS(G18:G31,G11,O18:O31,2)</f>
        <v>0</v>
      </c>
      <c r="Z32">
        <f>COUNTIFS(C18:C31,G11,M18:M31,0) + COUNTIFS(G18:G31,G11,O18:O31,0)</f>
        <v>0</v>
      </c>
      <c r="AA32">
        <f>W32*3+X32+(Y32*2)</f>
        <v>0</v>
      </c>
      <c r="AB32">
        <f>SUMIF(C18:C31,G11,I18:I31) + SUMIF(G18:G31,G11,K18:K31)</f>
        <v>0</v>
      </c>
      <c r="AC32">
        <f>SUMIF(C18:C31,G11,K18:K31) + SUMIF(G18:G31,G11,I18:I31)</f>
        <v>0</v>
      </c>
      <c r="AE32">
        <f>RANK(AF32,AF32:AF34,0)</f>
        <v>1</v>
      </c>
      <c r="AF32">
        <f t="shared" si="2"/>
        <v>0</v>
      </c>
      <c r="AG32" t="str">
        <f>G11</f>
        <v>KFC Herleving Sinaai</v>
      </c>
    </row>
    <row r="33" spans="1:33" x14ac:dyDescent="0.25">
      <c r="A33" s="1" t="s">
        <v>8</v>
      </c>
      <c r="G33" s="1" t="s">
        <v>9</v>
      </c>
      <c r="T33" t="str">
        <f>G12</f>
        <v>KVC DT Borsbeke</v>
      </c>
      <c r="V33">
        <f>COUNTIF(C18:C31,G12) + COUNTIF(G18:G31,G12)</f>
        <v>2</v>
      </c>
      <c r="W33">
        <f>COUNTIFS(C18:C31,G12,M18:M31,3) + COUNTIFS(G18:G31,G12,O18:O31,3)</f>
        <v>0</v>
      </c>
      <c r="X33">
        <f>COUNTIFS(C18:C31,G12,M18:M31,1) + COUNTIFS(G18:G31,G12,O18:O31,1)</f>
        <v>0</v>
      </c>
      <c r="Y33">
        <f>COUNTIFS(C18:C31,G12,M18:M31,2) + COUNTIFS(G18:G31,G12,O18:O31,2)</f>
        <v>0</v>
      </c>
      <c r="Z33">
        <f>COUNTIFS(C18:C31,G12,M18:M31,0) + COUNTIFS(G18:G31,G12,O18:O31,0)</f>
        <v>0</v>
      </c>
      <c r="AA33">
        <f>W33*3+X33+(Y33*2)</f>
        <v>0</v>
      </c>
      <c r="AB33">
        <f>SUMIF(C18:C31,G12,I18:I31) + SUMIF(G18:G31,G12,K18:K31)</f>
        <v>0</v>
      </c>
      <c r="AC33">
        <f>SUMIF(C18:C31,G12,K18:K31) + SUMIF(G18:G31,G12,I18:I31)</f>
        <v>0</v>
      </c>
      <c r="AE33">
        <f>RANK(AF33,AF32:AF34,0)</f>
        <v>1</v>
      </c>
      <c r="AF33">
        <f t="shared" si="2"/>
        <v>0</v>
      </c>
      <c r="AG33" t="str">
        <f>G12</f>
        <v>KVC DT Borsbeke</v>
      </c>
    </row>
    <row r="34" spans="1:33" x14ac:dyDescent="0.25">
      <c r="T34" t="str">
        <f>G13</f>
        <v>Cercle Melle</v>
      </c>
      <c r="V34">
        <f>COUNTIF(C18:C31,G13) + COUNTIF(G18:G31,G13)</f>
        <v>2</v>
      </c>
      <c r="W34">
        <f>COUNTIFS(C18:C31,G13,M18:M31,3) + COUNTIFS(G18:G31,G13,O18:O31,3)</f>
        <v>0</v>
      </c>
      <c r="X34">
        <f>COUNTIFS(C18:C31,G13,M18:M31,1) + COUNTIFS(G18:G31,G13,O18:O31,1)</f>
        <v>0</v>
      </c>
      <c r="Y34">
        <f>COUNTIFS(C18:C31,G13,M18:M31,2) + COUNTIFS(G18:G31,G13,O18:O31,2)</f>
        <v>0</v>
      </c>
      <c r="Z34">
        <f>COUNTIFS(C18:C31,G13,M18:M31,0) + COUNTIFS(G18:G31,G13,O18:O31,0)</f>
        <v>0</v>
      </c>
      <c r="AA34">
        <f>W34*3+X34+(Y34*2)</f>
        <v>0</v>
      </c>
      <c r="AB34">
        <f>SUMIF(C18:C31,G13,I18:I31) + SUMIF(G18:G31,G13,K18:K31)</f>
        <v>0</v>
      </c>
      <c r="AC34">
        <f>SUMIF(C18:C31,G13,K18:K31) + SUMIF(G18:G31,G13,I18:I31)</f>
        <v>0</v>
      </c>
      <c r="AE34">
        <f>RANK(AF34,AF32:AF34,0)</f>
        <v>1</v>
      </c>
      <c r="AF34">
        <f t="shared" si="2"/>
        <v>0</v>
      </c>
      <c r="AG34" t="str">
        <f>G13</f>
        <v>Cercle Melle</v>
      </c>
    </row>
    <row r="35" spans="1:33" x14ac:dyDescent="0.25">
      <c r="A35">
        <v>1</v>
      </c>
      <c r="B35" t="str">
        <f>IF(I18="","",VLOOKUP(A35,AE18:AG20,3,0))</f>
        <v/>
      </c>
      <c r="F35">
        <v>1</v>
      </c>
      <c r="G35" t="str">
        <f>IF(I18="","",VLOOKUP(F35,AE23:AG25,3,0))</f>
        <v/>
      </c>
    </row>
    <row r="36" spans="1:33" x14ac:dyDescent="0.25">
      <c r="A36">
        <v>2</v>
      </c>
      <c r="B36" t="str">
        <f>IF(I18="","",VLOOKUP(A36,AE18:AG20,3,0))</f>
        <v/>
      </c>
      <c r="F36">
        <v>2</v>
      </c>
      <c r="G36" t="str">
        <f>IF(I18="","",VLOOKUP(F36,AE23:AG25,3,0))</f>
        <v/>
      </c>
    </row>
    <row r="37" spans="1:33" x14ac:dyDescent="0.25">
      <c r="A37">
        <v>3</v>
      </c>
      <c r="B37" t="str">
        <f>IF(I18="","",VLOOKUP(A37,AE18:AG20,3,0))</f>
        <v/>
      </c>
      <c r="F37">
        <v>3</v>
      </c>
      <c r="G37" t="str">
        <f>IF(I18="","",VLOOKUP(F37,AE23:AG25,3,0))</f>
        <v/>
      </c>
    </row>
    <row r="39" spans="1:33" x14ac:dyDescent="0.25">
      <c r="W39" t="s">
        <v>17</v>
      </c>
    </row>
    <row r="40" spans="1:33" x14ac:dyDescent="0.25">
      <c r="A40" s="1" t="s">
        <v>29</v>
      </c>
      <c r="G40" s="1" t="s">
        <v>30</v>
      </c>
      <c r="W40" t="s">
        <v>38</v>
      </c>
    </row>
    <row r="41" spans="1:33" x14ac:dyDescent="0.25">
      <c r="W41" t="s">
        <v>34</v>
      </c>
    </row>
    <row r="42" spans="1:33" x14ac:dyDescent="0.25">
      <c r="A42">
        <v>1</v>
      </c>
      <c r="B42" t="str">
        <f>IF(I18="","",VLOOKUP(A42,AE28:AG30,3,0))</f>
        <v/>
      </c>
      <c r="F42">
        <v>1</v>
      </c>
      <c r="G42" t="str">
        <f>IF(I18="","",VLOOKUP(F42,AE32:AG34,3,0))</f>
        <v/>
      </c>
      <c r="W42" t="s">
        <v>20</v>
      </c>
    </row>
    <row r="43" spans="1:33" x14ac:dyDescent="0.25">
      <c r="A43">
        <v>2</v>
      </c>
      <c r="B43" t="str">
        <f>IF(I18="","",VLOOKUP(A43,AE28:AG30,3,0))</f>
        <v/>
      </c>
      <c r="F43">
        <v>2</v>
      </c>
      <c r="G43" t="str">
        <f>IF(I19="","",VLOOKUP(F43,AE32:AG34,3,0))</f>
        <v/>
      </c>
      <c r="W43" t="s">
        <v>35</v>
      </c>
    </row>
    <row r="44" spans="1:33" x14ac:dyDescent="0.25">
      <c r="A44">
        <v>3</v>
      </c>
      <c r="B44" t="str">
        <f>IF(I18="","",VLOOKUP(A44,AE28:AG30,3,0))</f>
        <v/>
      </c>
      <c r="F44">
        <v>3</v>
      </c>
      <c r="G44" t="str">
        <f>IF(I20="","",VLOOKUP(F44,AE32:AG34,3,0))</f>
        <v/>
      </c>
    </row>
    <row r="46" spans="1:33" x14ac:dyDescent="0.25">
      <c r="A46" s="1" t="s">
        <v>2</v>
      </c>
      <c r="I46" s="1" t="s">
        <v>10</v>
      </c>
      <c r="M46" s="1" t="s">
        <v>23</v>
      </c>
      <c r="P46" s="1" t="s">
        <v>88</v>
      </c>
    </row>
    <row r="48" spans="1:33" x14ac:dyDescent="0.25">
      <c r="A48" s="7" t="s">
        <v>45</v>
      </c>
      <c r="B48" t="s">
        <v>4</v>
      </c>
      <c r="C48" t="str">
        <f>B37</f>
        <v/>
      </c>
      <c r="E48" t="s">
        <v>3</v>
      </c>
      <c r="G48" t="str">
        <f>G37</f>
        <v/>
      </c>
      <c r="Q48" t="s">
        <v>69</v>
      </c>
    </row>
    <row r="49" spans="1:17" x14ac:dyDescent="0.25">
      <c r="A49" s="7" t="s">
        <v>45</v>
      </c>
      <c r="B49" t="s">
        <v>5</v>
      </c>
      <c r="C49" t="str">
        <f>B44</f>
        <v/>
      </c>
      <c r="E49" t="s">
        <v>3</v>
      </c>
      <c r="G49" t="str">
        <f>G44</f>
        <v/>
      </c>
      <c r="Q49" t="s">
        <v>72</v>
      </c>
    </row>
    <row r="50" spans="1:17" x14ac:dyDescent="0.25">
      <c r="A50" s="7" t="s">
        <v>45</v>
      </c>
      <c r="B50" t="s">
        <v>6</v>
      </c>
      <c r="C50" t="str">
        <f>B36</f>
        <v/>
      </c>
      <c r="E50" t="s">
        <v>3</v>
      </c>
      <c r="G50" t="str">
        <f>G36</f>
        <v/>
      </c>
      <c r="Q50" t="s">
        <v>70</v>
      </c>
    </row>
    <row r="51" spans="1:17" x14ac:dyDescent="0.25">
      <c r="A51" s="7" t="s">
        <v>45</v>
      </c>
      <c r="B51" t="s">
        <v>7</v>
      </c>
      <c r="C51" t="str">
        <f>B43</f>
        <v/>
      </c>
      <c r="E51" t="s">
        <v>3</v>
      </c>
      <c r="G51" t="str">
        <f>G43</f>
        <v/>
      </c>
      <c r="Q51" t="s">
        <v>71</v>
      </c>
    </row>
    <row r="53" spans="1:17" x14ac:dyDescent="0.25">
      <c r="A53" s="7" t="s">
        <v>174</v>
      </c>
      <c r="B53" t="s">
        <v>4</v>
      </c>
      <c r="C53" t="str">
        <f>B35</f>
        <v/>
      </c>
      <c r="E53" t="s">
        <v>3</v>
      </c>
      <c r="G53" t="str">
        <f>G35</f>
        <v/>
      </c>
      <c r="Q53" t="s">
        <v>73</v>
      </c>
    </row>
    <row r="54" spans="1:17" x14ac:dyDescent="0.25">
      <c r="A54" s="7" t="s">
        <v>174</v>
      </c>
      <c r="B54" t="s">
        <v>6</v>
      </c>
      <c r="C54" t="str">
        <f>B42</f>
        <v/>
      </c>
      <c r="E54" t="s">
        <v>3</v>
      </c>
      <c r="G54" t="str">
        <f>G42</f>
        <v/>
      </c>
      <c r="Q54" t="s">
        <v>74</v>
      </c>
    </row>
    <row r="57" spans="1:17" x14ac:dyDescent="0.25">
      <c r="A57" s="1" t="s">
        <v>21</v>
      </c>
      <c r="I57" s="1" t="s">
        <v>10</v>
      </c>
      <c r="M57" s="1" t="s">
        <v>23</v>
      </c>
      <c r="P57" s="1" t="s">
        <v>88</v>
      </c>
    </row>
    <row r="59" spans="1:17" x14ac:dyDescent="0.25">
      <c r="A59" s="7" t="s">
        <v>46</v>
      </c>
      <c r="B59" t="s">
        <v>5</v>
      </c>
      <c r="C59" t="str">
        <f>IF(I48="","",IF(K48&lt;I48,G48,IF(I48&lt;K48,C48,IF(I48=K48,IF(M48&lt;O48,C48,IF(O48&lt;M48,G48))))))</f>
        <v/>
      </c>
      <c r="E59" t="s">
        <v>3</v>
      </c>
      <c r="G59" t="str">
        <f>IF(I49="","",IF(K49&lt;I49,G49,IF(I49&lt;K49,C49,IF(I49=K49,IF(M49&lt;O49,C49,IF(O49&lt;M49,G49))))))</f>
        <v/>
      </c>
      <c r="Q59" t="s">
        <v>75</v>
      </c>
    </row>
    <row r="60" spans="1:17" x14ac:dyDescent="0.25">
      <c r="A60" s="7" t="s">
        <v>46</v>
      </c>
      <c r="B60" t="s">
        <v>4</v>
      </c>
      <c r="C60" t="str">
        <f>IF(I48="","",IF(I48&gt;K48,C48,IF(K48&gt;I48,G48,IF(I48=K48,IF(M48&gt;O48,C48,IF(O48&gt;M48,G48,""))))))</f>
        <v/>
      </c>
      <c r="E60" t="s">
        <v>3</v>
      </c>
      <c r="G60" t="str">
        <f>IF(I49="","",IF(I49&gt;K49,C49,IF(K49&gt;I49,G49,IF(I49=K49,IF(M49&gt;O49,C49,IF(O49&gt;M49,G49,""))))))</f>
        <v/>
      </c>
      <c r="Q60" t="s">
        <v>76</v>
      </c>
    </row>
    <row r="62" spans="1:17" x14ac:dyDescent="0.25">
      <c r="A62" s="7" t="s">
        <v>87</v>
      </c>
      <c r="B62" t="s">
        <v>7</v>
      </c>
      <c r="C62" t="str">
        <f>IF(I50="","",IF(K50&lt;I50,G50,IF(I50&lt;K50,C50,IF(I50=K50,IF(M50&lt;O50,C50,IF(O50&lt;M50,G50))))))</f>
        <v/>
      </c>
      <c r="E62" t="s">
        <v>3</v>
      </c>
      <c r="G62" t="str">
        <f>IF(I51="","",IF(K51&lt;I51,G51,IF(I51&lt;K51,C51,IF(I51=K51,IF(M51&lt;O51,C51,IF(O51&lt;M51,G51))))))</f>
        <v/>
      </c>
      <c r="Q62" t="s">
        <v>77</v>
      </c>
    </row>
    <row r="63" spans="1:17" x14ac:dyDescent="0.25">
      <c r="A63" s="7" t="s">
        <v>87</v>
      </c>
      <c r="B63" t="s">
        <v>6</v>
      </c>
      <c r="C63" t="str">
        <f>IF(I50="","",IF(I50&gt;K50,C50,IF(K50&gt;I50,G50,IF(I50=K50,IF(M50&gt;O50,C50,IF(O50&gt;M50,G50,""))))))</f>
        <v/>
      </c>
      <c r="E63" t="s">
        <v>3</v>
      </c>
      <c r="G63" t="str">
        <f>IF(I51="","",IF(I51&gt;K51,C51,IF(K51&gt;I51,G51,IF(I51=K51,IF(M51&gt;O51,C51,IF(O51&gt;M51,G51,""))))))</f>
        <v/>
      </c>
      <c r="Q63" t="s">
        <v>78</v>
      </c>
    </row>
    <row r="64" spans="1:17" x14ac:dyDescent="0.25">
      <c r="A64" s="7" t="s">
        <v>87</v>
      </c>
      <c r="B64" t="s">
        <v>5</v>
      </c>
      <c r="C64" t="str">
        <f>IF(I53="","",IF(K53&lt;I53,G53,IF(I53&lt;K53,C53,IF(I53=K53,IF(M53&lt;O53,C53,IF(O53&lt;M53,G53))))))</f>
        <v/>
      </c>
      <c r="E64" t="s">
        <v>3</v>
      </c>
      <c r="G64" t="str">
        <f>IF(I54="","",IF(K54&lt;I54,G54,IF(I54&lt;K54,C54,IF(I54=K54,IF(M54&lt;O54,C54,IF(O54&lt;M54,G54))))))</f>
        <v/>
      </c>
      <c r="Q64" t="s">
        <v>79</v>
      </c>
    </row>
    <row r="65" spans="1:17" x14ac:dyDescent="0.25">
      <c r="A65" s="7" t="s">
        <v>87</v>
      </c>
      <c r="B65" t="s">
        <v>4</v>
      </c>
      <c r="C65" t="str">
        <f>IF(I53="","",IF(I53&gt;K53,C53,IF(K53&gt;I53,G53,IF(I53=K53,IF(M53&gt;O53,C53,IF(O53&gt;M53,G53,""))))))</f>
        <v/>
      </c>
      <c r="E65" t="s">
        <v>3</v>
      </c>
      <c r="G65" t="str">
        <f>IF(I54="","",IF(I54&gt;K54,C54,IF(K54&gt;I54,G54,IF(I54=K54,IF(M54&gt;O54,C54,IF(O54&gt;M54,G54,""))))))</f>
        <v/>
      </c>
      <c r="Q65" t="s">
        <v>80</v>
      </c>
    </row>
    <row r="67" spans="1:17" ht="18.75" x14ac:dyDescent="0.3">
      <c r="A67" s="3" t="s">
        <v>22</v>
      </c>
    </row>
    <row r="69" spans="1:17" ht="18.75" x14ac:dyDescent="0.3">
      <c r="A69" s="5">
        <v>1</v>
      </c>
      <c r="B69" s="2" t="str">
        <f>IF(I65="","",IF(I65&gt;K65, C65,IF(I65&lt;K65,G65,IF(M65&gt;O65,C65,G65))))</f>
        <v/>
      </c>
      <c r="F69" s="5">
        <v>7</v>
      </c>
      <c r="G69" s="2" t="str">
        <f>IF(I62="","",IF(I62&gt;K62, C62,IF(I62&lt;K62,G62,IF(M62&gt;O62,C62,G62))))</f>
        <v/>
      </c>
    </row>
    <row r="70" spans="1:17" ht="18.75" x14ac:dyDescent="0.25">
      <c r="A70" s="5"/>
      <c r="F70" s="6"/>
    </row>
    <row r="71" spans="1:17" ht="18.75" x14ac:dyDescent="0.3">
      <c r="A71" s="5">
        <v>2</v>
      </c>
      <c r="B71" s="2" t="str">
        <f>IF(I65="","",IF(I65&lt;K65, C65,IF(I65&gt;K65,G65,IF(M65&lt;O65,C65,G65))))</f>
        <v/>
      </c>
      <c r="F71" s="5">
        <v>8</v>
      </c>
      <c r="G71" s="2" t="str">
        <f>IF(I62="","",IF(I62&lt;K62, C62,IF(I62&gt;K62,G62,IF(M62&lt;O62,C62,G62))))</f>
        <v/>
      </c>
    </row>
    <row r="72" spans="1:17" ht="18.75" x14ac:dyDescent="0.3">
      <c r="A72" s="5"/>
      <c r="B72" s="2"/>
      <c r="F72" s="6"/>
    </row>
    <row r="73" spans="1:17" ht="18.75" x14ac:dyDescent="0.3">
      <c r="A73" s="5">
        <v>3</v>
      </c>
      <c r="B73" s="2" t="str">
        <f>IF(I64="","",IF(I64&gt;K64, C64,IF(I64&lt;K64,G64,IF(M64&gt;O64,C64,G64))))</f>
        <v/>
      </c>
      <c r="F73" s="5">
        <v>9</v>
      </c>
      <c r="G73" s="2" t="str">
        <f>IF(I60="","",IF(I60&gt;K60, C60,IF(I60&lt;K60,G60,IF(M60&gt;O60,C60,G60))))</f>
        <v/>
      </c>
    </row>
    <row r="74" spans="1:17" ht="18.75" x14ac:dyDescent="0.3">
      <c r="A74" s="5"/>
      <c r="B74" s="2"/>
      <c r="F74" s="6"/>
    </row>
    <row r="75" spans="1:17" ht="18.75" x14ac:dyDescent="0.3">
      <c r="A75" s="5">
        <v>4</v>
      </c>
      <c r="B75" s="2" t="str">
        <f>IF(I64="","",IF(I64&lt;K64, C64,IF(I64&gt;K64,G64,IF(M64&lt;O64,C64,G64))))</f>
        <v/>
      </c>
      <c r="F75" s="5">
        <v>10</v>
      </c>
      <c r="G75" s="2" t="str">
        <f>IF(I60="","",IF(I60&lt;K60, C60,IF(I60&gt;K60,G60,IF(M60&lt;O60,C60,G60))))</f>
        <v/>
      </c>
    </row>
    <row r="76" spans="1:17" ht="18.75" x14ac:dyDescent="0.3">
      <c r="A76" s="5"/>
      <c r="B76" s="2"/>
      <c r="F76" s="6"/>
    </row>
    <row r="77" spans="1:17" ht="18.75" x14ac:dyDescent="0.3">
      <c r="A77" s="5">
        <v>5</v>
      </c>
      <c r="B77" s="2" t="str">
        <f>IF(I63="","",IF(I63&gt;K63, C63,IF(I63&lt;K63,G63,IF(M63&gt;O63,C63,G63))))</f>
        <v/>
      </c>
      <c r="F77" s="5">
        <v>11</v>
      </c>
      <c r="G77" s="2" t="str">
        <f>IF(I59="","",IF(I59&gt;K59, C59,IF(I59&lt;K59,G59,IF(M59&gt;O59,C59,G59))))</f>
        <v/>
      </c>
    </row>
    <row r="78" spans="1:17" ht="18.75" x14ac:dyDescent="0.3">
      <c r="A78" s="5"/>
      <c r="B78" s="2"/>
      <c r="F78" s="6"/>
    </row>
    <row r="79" spans="1:17" ht="18.75" x14ac:dyDescent="0.3">
      <c r="A79" s="5">
        <v>6</v>
      </c>
      <c r="B79" s="2" t="str">
        <f>IF(I63="","",IF(I63&lt;K63, C63,IF(I63&gt;K63,G63,IF(M63&lt;O63,C63,G63))))</f>
        <v/>
      </c>
      <c r="F79" s="5">
        <v>12</v>
      </c>
      <c r="G79" s="2" t="str">
        <f>IF(I59="","",IF(I59&lt;K59, C59,IF(I59&gt;K59,G59,IF(M59&lt;O59,C59,G59))))</f>
        <v/>
      </c>
    </row>
    <row r="80" spans="1:17" ht="18.75" x14ac:dyDescent="0.3">
      <c r="A80" s="2"/>
      <c r="B80" s="2"/>
    </row>
    <row r="81" spans="1:2" ht="18.75" x14ac:dyDescent="0.3">
      <c r="A81" s="2"/>
      <c r="B81" s="2"/>
    </row>
    <row r="82" spans="1:2" ht="18.75" x14ac:dyDescent="0.3">
      <c r="A82" s="2"/>
      <c r="B82" s="2"/>
    </row>
    <row r="83" spans="1:2" ht="18.75" x14ac:dyDescent="0.3">
      <c r="A83" s="2"/>
      <c r="B83" s="2"/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G83"/>
  <sheetViews>
    <sheetView topLeftCell="A31" workbookViewId="0">
      <selection activeCell="A126" sqref="A126"/>
    </sheetView>
  </sheetViews>
  <sheetFormatPr defaultRowHeight="15" x14ac:dyDescent="0.25"/>
  <cols>
    <col min="3" max="3" width="20.5703125" bestFit="1" customWidth="1"/>
    <col min="4" max="4" width="3" customWidth="1"/>
    <col min="5" max="5" width="2.7109375" customWidth="1"/>
    <col min="6" max="6" width="4.42578125" customWidth="1"/>
    <col min="7" max="7" width="20.28515625" customWidth="1"/>
    <col min="8" max="8" width="2.28515625" customWidth="1"/>
    <col min="9" max="9" width="3" customWidth="1"/>
    <col min="10" max="10" width="2.7109375" customWidth="1"/>
    <col min="11" max="11" width="2" bestFit="1" customWidth="1"/>
    <col min="12" max="12" width="5.42578125" customWidth="1"/>
    <col min="13" max="13" width="3.42578125" customWidth="1"/>
    <col min="14" max="14" width="1.85546875" customWidth="1"/>
    <col min="15" max="15" width="5.42578125" customWidth="1"/>
    <col min="16" max="16" width="105.85546875" customWidth="1"/>
    <col min="17" max="18" width="57.7109375" customWidth="1"/>
    <col min="20" max="20" width="17.5703125" bestFit="1" customWidth="1"/>
    <col min="21" max="21" width="2.42578125" customWidth="1"/>
    <col min="23" max="23" width="7.28515625" customWidth="1"/>
    <col min="24" max="24" width="8.28515625" bestFit="1" customWidth="1"/>
    <col min="25" max="25" width="9" bestFit="1" customWidth="1"/>
    <col min="27" max="27" width="7.7109375" customWidth="1"/>
    <col min="28" max="28" width="13.42578125" bestFit="1" customWidth="1"/>
    <col min="29" max="29" width="13.140625" bestFit="1" customWidth="1"/>
    <col min="31" max="31" width="13.5703125" bestFit="1" customWidth="1"/>
  </cols>
  <sheetData>
    <row r="1" spans="1:32" ht="28.5" x14ac:dyDescent="0.45">
      <c r="D1" s="4" t="s">
        <v>59</v>
      </c>
    </row>
    <row r="2" spans="1:32" x14ac:dyDescent="0.25">
      <c r="C2" s="1" t="s">
        <v>0</v>
      </c>
      <c r="G2" s="1" t="s">
        <v>1</v>
      </c>
    </row>
    <row r="4" spans="1:32" x14ac:dyDescent="0.25">
      <c r="C4" s="7" t="s">
        <v>134</v>
      </c>
      <c r="G4" s="7" t="s">
        <v>99</v>
      </c>
    </row>
    <row r="5" spans="1:32" x14ac:dyDescent="0.25">
      <c r="C5" s="7" t="s">
        <v>135</v>
      </c>
      <c r="G5" s="7" t="s">
        <v>172</v>
      </c>
    </row>
    <row r="6" spans="1:32" x14ac:dyDescent="0.25">
      <c r="C6" s="7" t="s">
        <v>164</v>
      </c>
      <c r="G6" s="7" t="s">
        <v>136</v>
      </c>
    </row>
    <row r="9" spans="1:32" x14ac:dyDescent="0.25">
      <c r="C9" s="1" t="s">
        <v>26</v>
      </c>
      <c r="G9" s="1" t="s">
        <v>27</v>
      </c>
    </row>
    <row r="11" spans="1:32" x14ac:dyDescent="0.25">
      <c r="C11" s="7" t="s">
        <v>103</v>
      </c>
      <c r="G11" s="7" t="s">
        <v>137</v>
      </c>
    </row>
    <row r="12" spans="1:32" x14ac:dyDescent="0.25">
      <c r="C12" s="7" t="s">
        <v>170</v>
      </c>
      <c r="G12" s="7" t="s">
        <v>138</v>
      </c>
    </row>
    <row r="13" spans="1:32" x14ac:dyDescent="0.25">
      <c r="C13" s="7" t="s">
        <v>169</v>
      </c>
      <c r="G13" s="7" t="s">
        <v>171</v>
      </c>
    </row>
    <row r="16" spans="1:32" x14ac:dyDescent="0.25">
      <c r="A16" s="1" t="s">
        <v>2</v>
      </c>
      <c r="I16" s="1" t="s">
        <v>10</v>
      </c>
      <c r="M16" s="1" t="s">
        <v>11</v>
      </c>
      <c r="P16" s="1" t="s">
        <v>88</v>
      </c>
      <c r="V16" t="s">
        <v>12</v>
      </c>
      <c r="W16" t="s">
        <v>13</v>
      </c>
      <c r="X16" t="s">
        <v>36</v>
      </c>
      <c r="Y16" t="s">
        <v>37</v>
      </c>
      <c r="Z16" t="s">
        <v>14</v>
      </c>
      <c r="AA16" t="s">
        <v>11</v>
      </c>
      <c r="AB16" t="s">
        <v>15</v>
      </c>
      <c r="AC16" t="s">
        <v>16</v>
      </c>
      <c r="AE16" t="s">
        <v>18</v>
      </c>
      <c r="AF16" t="s">
        <v>19</v>
      </c>
    </row>
    <row r="18" spans="1:33" x14ac:dyDescent="0.25">
      <c r="A18" s="7" t="s">
        <v>41</v>
      </c>
      <c r="B18" t="s">
        <v>4</v>
      </c>
      <c r="C18" t="str">
        <f>C4</f>
        <v>KAA Gent (U10)</v>
      </c>
      <c r="E18" t="s">
        <v>3</v>
      </c>
      <c r="G18" t="str">
        <f>C5</f>
        <v>HO Kalken</v>
      </c>
      <c r="Q18" t="str">
        <f>IF(COUNT(I18:K18)=3,1,"")</f>
        <v/>
      </c>
      <c r="T18" t="str">
        <f>C4</f>
        <v>KAA Gent (U10)</v>
      </c>
      <c r="V18">
        <f>COUNTIF(C18:C31,C4) + COUNTIF(G18:G31,C4)</f>
        <v>2</v>
      </c>
      <c r="W18">
        <f>COUNTIFS(C18:C31,C4,M18:M31,3) + COUNTIFS(G18:G31,C4,O18:O31,3)</f>
        <v>0</v>
      </c>
      <c r="X18">
        <f>COUNTIFS(C18:C31,C4,M18:M31,1) + COUNTIFS(G18:G31,C4,O18:O31,1)</f>
        <v>0</v>
      </c>
      <c r="Y18">
        <f>COUNTIFS(C18:C31,C4,M18:M31,2) + COUNTIFS(G18:G31,C4,O18:O31,2)</f>
        <v>0</v>
      </c>
      <c r="Z18">
        <f>COUNTIFS(C18:C31,C4,M18:M31,0) + COUNTIFS(G18:G31,C4,O18:O31,0)</f>
        <v>0</v>
      </c>
      <c r="AA18">
        <f>W18*3+X18+(Y18*2)</f>
        <v>0</v>
      </c>
      <c r="AB18">
        <f>SUMIF(C18:C31,C4,I18:I31) + SUMIF(G18:G31,C4,K18:K31)</f>
        <v>0</v>
      </c>
      <c r="AC18">
        <f>SUMIF(C18:C31,C4,K18:K31) + SUMIF(G18:G31,C4,I18:I31)</f>
        <v>0</v>
      </c>
      <c r="AE18">
        <f>RANK(AF18,AF18:AF20,0)</f>
        <v>1</v>
      </c>
      <c r="AF18">
        <f>AA18+(W18/100)+(AB18/10000)+((AB18-AC18)/1000000)</f>
        <v>0</v>
      </c>
      <c r="AG18" t="str">
        <f>C4</f>
        <v>KAA Gent (U10)</v>
      </c>
    </row>
    <row r="19" spans="1:33" x14ac:dyDescent="0.25">
      <c r="A19" s="7" t="s">
        <v>41</v>
      </c>
      <c r="B19" t="s">
        <v>5</v>
      </c>
      <c r="C19" t="str">
        <f>G4</f>
        <v>KVVE Massemen City</v>
      </c>
      <c r="E19" t="s">
        <v>3</v>
      </c>
      <c r="G19" t="str">
        <f>G5</f>
        <v>VK Eendracht Peizegem</v>
      </c>
      <c r="Q19" t="str">
        <f>IF(COUNT(I19:K19)=3,1,"")</f>
        <v/>
      </c>
      <c r="T19" t="str">
        <f>C5</f>
        <v>HO Kalken</v>
      </c>
      <c r="V19">
        <f>COUNTIF(C18:C31,C5) + COUNTIF(G18:G31,C5)</f>
        <v>2</v>
      </c>
      <c r="W19">
        <f>COUNTIFS(C18:C31,C5,M18:M31,3) + COUNTIFS(G18:G31,C5,O18:O31,3)</f>
        <v>0</v>
      </c>
      <c r="X19">
        <f>COUNTIFS(C18:C31,C5,M18:M31,1) + COUNTIFS(G18:G31,C5,O18:O31,1)</f>
        <v>0</v>
      </c>
      <c r="Y19">
        <f>COUNTIFS(C18:C31,C5,M18:M31,2) + COUNTIFS(G18:G31,C5,O18:O31,2)</f>
        <v>0</v>
      </c>
      <c r="Z19">
        <f>COUNTIFS(C18:C31,C5,M18:M31,0) + COUNTIFS(G18:G31,C5,O18:O31,0)</f>
        <v>0</v>
      </c>
      <c r="AA19">
        <f>W19*3+X19+(Y19*2)</f>
        <v>0</v>
      </c>
      <c r="AB19">
        <f>SUMIF(C18:C31,C5,I18:I31) + SUMIF(G18:G31,C5,K18:K31)</f>
        <v>0</v>
      </c>
      <c r="AC19">
        <f>SUMIF(C18:C31,C5,K18:K31) + SUMIF(G18:G31,C5,I18:I31)</f>
        <v>0</v>
      </c>
      <c r="AE19">
        <f>RANK(AF19,AF18:AF20,0)</f>
        <v>1</v>
      </c>
      <c r="AF19">
        <f t="shared" ref="AF19:AF20" si="0">AA19+(W19/100)+(AB19/10000)+((AB19-AC19)/1000000)</f>
        <v>0</v>
      </c>
      <c r="AG19" t="str">
        <f>C5</f>
        <v>HO Kalken</v>
      </c>
    </row>
    <row r="20" spans="1:33" x14ac:dyDescent="0.25">
      <c r="A20" s="7" t="s">
        <v>41</v>
      </c>
      <c r="B20" t="s">
        <v>6</v>
      </c>
      <c r="C20" t="str">
        <f>C11</f>
        <v>KVVE Massemen United</v>
      </c>
      <c r="E20" t="s">
        <v>3</v>
      </c>
      <c r="G20" t="str">
        <f>C12</f>
        <v>K. St. Denderleeuw</v>
      </c>
      <c r="Q20" t="str">
        <f>IF(COUNT(I20:K20)=3,1,"")</f>
        <v/>
      </c>
      <c r="T20" t="str">
        <f>C6</f>
        <v>KVC DT Borsbeke</v>
      </c>
      <c r="V20">
        <f>COUNTIF(C18:C31,C6) + COUNTIF(G18:G31,C6)</f>
        <v>2</v>
      </c>
      <c r="W20">
        <f>COUNTIFS(C18:C31,C6,M18:M31,3) + COUNTIFS(G18:G31,C6,O18:O31,3)</f>
        <v>0</v>
      </c>
      <c r="X20">
        <f>COUNTIFS(C18:C31,C6,M18:M31,1) + COUNTIFS(G18:G31,C6,O18:O31,1)</f>
        <v>0</v>
      </c>
      <c r="Y20">
        <f>COUNTIFS(C18:C31,C6,M18:M31,2) + COUNTIFS(G18:G31,C6,O18:O31,2)</f>
        <v>0</v>
      </c>
      <c r="Z20">
        <f>COUNTIFS(C18:C31,C6,M18:M31,0) + COUNTIFS(G18:G31,C6,O18:O31,0)</f>
        <v>0</v>
      </c>
      <c r="AA20">
        <f>W20*3+X20+(Y20*2)</f>
        <v>0</v>
      </c>
      <c r="AB20">
        <f>SUMIF(C18:C31,C6,I18:I31) + SUMIF(G18:G31,C6,K18:K31)</f>
        <v>0</v>
      </c>
      <c r="AC20">
        <f>SUMIF(C18:C31,C6,K18:K31) + SUMIF(G18:G31,C6,I18:I31)</f>
        <v>0</v>
      </c>
      <c r="AE20">
        <f>RANK(AF20,AF18:AF20,0)</f>
        <v>1</v>
      </c>
      <c r="AF20">
        <f t="shared" si="0"/>
        <v>0</v>
      </c>
      <c r="AG20" t="str">
        <f>C6</f>
        <v>KVC DT Borsbeke</v>
      </c>
    </row>
    <row r="21" spans="1:33" x14ac:dyDescent="0.25">
      <c r="A21" s="7" t="s">
        <v>41</v>
      </c>
      <c r="B21" t="s">
        <v>7</v>
      </c>
      <c r="C21" t="str">
        <f>G11</f>
        <v>KSK Londerzeel</v>
      </c>
      <c r="E21" t="s">
        <v>3</v>
      </c>
      <c r="G21" t="str">
        <f>G12</f>
        <v>SK Wachtebeke</v>
      </c>
      <c r="Q21" t="str">
        <f>IF(COUNT(I21:K21)=3,1,"")</f>
        <v/>
      </c>
    </row>
    <row r="23" spans="1:33" x14ac:dyDescent="0.25">
      <c r="A23" s="7" t="s">
        <v>173</v>
      </c>
      <c r="B23" t="s">
        <v>4</v>
      </c>
      <c r="C23" t="str">
        <f>C5</f>
        <v>HO Kalken</v>
      </c>
      <c r="E23" t="s">
        <v>3</v>
      </c>
      <c r="G23" t="str">
        <f>C6</f>
        <v>KVC DT Borsbeke</v>
      </c>
      <c r="Q23" t="str">
        <f>IF(COUNT(I23:K23)=3,1,"")</f>
        <v/>
      </c>
      <c r="T23" t="str">
        <f>G4</f>
        <v>KVVE Massemen City</v>
      </c>
      <c r="V23">
        <f>COUNTIF(C18:C31,G4) + COUNTIF(G18:G31,G4)</f>
        <v>2</v>
      </c>
      <c r="W23">
        <f>COUNTIFS(C18:C31,G4,M18:M31,3) + COUNTIFS(G18:G31,G4,O18:O31,3)</f>
        <v>0</v>
      </c>
      <c r="X23">
        <f>COUNTIFS(C18:C31,G4,M18:M31,1) + COUNTIFS(G18:G31,G4,O18:O31,1)</f>
        <v>0</v>
      </c>
      <c r="Y23">
        <f>COUNTIFS(C18:C31,G4,M18:M31,2) + COUNTIFS(G18:G31,G4,O18:O31,2)</f>
        <v>0</v>
      </c>
      <c r="Z23">
        <f>COUNTIFS(C18:C31,G4,M18:M31,0) + COUNTIFS(G18:G31,G4,O18:O31,0)</f>
        <v>0</v>
      </c>
      <c r="AA23">
        <f>W23*3+X23+(Y23*2)</f>
        <v>0</v>
      </c>
      <c r="AB23">
        <f>SUMIF(C18:C31,G4,I18:I31) + SUMIF(G18:G31,G4,K18:K31)</f>
        <v>0</v>
      </c>
      <c r="AC23">
        <f>SUMIF(C18:C31,G4,K18:K31) + SUMIF(G18:G31,G4,I18:I31)</f>
        <v>0</v>
      </c>
      <c r="AE23">
        <f>RANK(AF23,AF23:AF25,0)</f>
        <v>1</v>
      </c>
      <c r="AF23">
        <f t="shared" ref="AF23:AF25" si="1">AA23+(W23/100)+(AB23/10000)+((AB23-AC23)/1000000)</f>
        <v>0</v>
      </c>
      <c r="AG23" t="str">
        <f>G4</f>
        <v>KVVE Massemen City</v>
      </c>
    </row>
    <row r="24" spans="1:33" x14ac:dyDescent="0.25">
      <c r="A24" s="7" t="s">
        <v>173</v>
      </c>
      <c r="B24" t="s">
        <v>5</v>
      </c>
      <c r="C24" t="str">
        <f>G5</f>
        <v>VK Eendracht Peizegem</v>
      </c>
      <c r="E24" t="s">
        <v>3</v>
      </c>
      <c r="G24" t="str">
        <f>G6</f>
        <v>DKW Evergem</v>
      </c>
      <c r="Q24" t="str">
        <f>IF(COUNT(I24:K24)=3,1,"")</f>
        <v/>
      </c>
      <c r="T24" t="str">
        <f>G5</f>
        <v>VK Eendracht Peizegem</v>
      </c>
      <c r="V24">
        <f>COUNTIF(C18:C31,G5) + COUNTIF(G18:G31,G5)</f>
        <v>2</v>
      </c>
      <c r="W24">
        <f>COUNTIFS(C18:C31,G5,M18:M31,3) + COUNTIFS(G18:G31,G5,O18:O31,3)</f>
        <v>0</v>
      </c>
      <c r="X24">
        <f>COUNTIFS(C18:C31,G5,M18:M31,1) + COUNTIFS(G18:G31,G5,O18:O31,1)</f>
        <v>0</v>
      </c>
      <c r="Y24">
        <f>COUNTIFS(C18:C31,G5,M18:M31,2) + COUNTIFS(G18:G31,G5,O18:O31,2)</f>
        <v>0</v>
      </c>
      <c r="Z24">
        <f>COUNTIFS(C18:C31,G5,M18:M31,0) + COUNTIFS(G18:G31,G5,O18:O31,0)</f>
        <v>0</v>
      </c>
      <c r="AA24">
        <f>W24*3+X24+(Y24*2)</f>
        <v>0</v>
      </c>
      <c r="AB24">
        <f>SUMIF(C18:C31,G5,I18:I31) + SUMIF(G18:G31,G5,K18:K31)</f>
        <v>0</v>
      </c>
      <c r="AC24">
        <f>SUMIF(C18:C31,G5,K18:K31) + SUMIF(G18:G31,G5,I18:I31)</f>
        <v>0</v>
      </c>
      <c r="AE24">
        <f>RANK(AF24,AF23:AF25,0)</f>
        <v>1</v>
      </c>
      <c r="AF24">
        <f t="shared" si="1"/>
        <v>0</v>
      </c>
      <c r="AG24" t="str">
        <f>G5</f>
        <v>VK Eendracht Peizegem</v>
      </c>
    </row>
    <row r="25" spans="1:33" x14ac:dyDescent="0.25">
      <c r="A25" s="7" t="s">
        <v>173</v>
      </c>
      <c r="B25" t="s">
        <v>6</v>
      </c>
      <c r="C25" t="str">
        <f>C12</f>
        <v>K. St. Denderleeuw</v>
      </c>
      <c r="E25" t="s">
        <v>3</v>
      </c>
      <c r="G25" t="str">
        <f>C13</f>
        <v>FC Heikant Zele</v>
      </c>
      <c r="Q25" t="str">
        <f>IF(COUNT(I25:K25)=3,1,"")</f>
        <v/>
      </c>
      <c r="T25" t="str">
        <f>G6</f>
        <v>DKW Evergem</v>
      </c>
      <c r="V25">
        <f>COUNTIF(C18:C31,G6) + COUNTIF(G18:G31,G6)</f>
        <v>2</v>
      </c>
      <c r="W25">
        <f>COUNTIFS(C18:C31,G6,M18:M31,3) + COUNTIFS(G18:G31,G6,O18:O31,3)</f>
        <v>0</v>
      </c>
      <c r="X25">
        <f>COUNTIFS(C18:C31,G6,M18:M31,1) + COUNTIFS(G18:G31,G6,O18:O31,1)</f>
        <v>0</v>
      </c>
      <c r="Y25">
        <f>COUNTIFS(C18:C31,G6,M18:M31,2) + COUNTIFS(G18:G31,G6,O18:O31,2)</f>
        <v>0</v>
      </c>
      <c r="Z25">
        <f>COUNTIFS(C18:C31,G6,M18:M31,0) + COUNTIFS(G18:G31,G6,O18:O31,0)</f>
        <v>0</v>
      </c>
      <c r="AA25">
        <f>W25*3+X25+(Y25*2)</f>
        <v>0</v>
      </c>
      <c r="AB25">
        <f>SUMIF(C18:C31,G6,I18:I31) + SUMIF(G18:G31,G6,K18:K31)</f>
        <v>0</v>
      </c>
      <c r="AC25">
        <f>SUMIF(C18:C31,G6,K18:K31) + SUMIF(G18:G31,G6,I18:I31)</f>
        <v>0</v>
      </c>
      <c r="AE25">
        <f>RANK(AF25,AF23:AF25,0)</f>
        <v>1</v>
      </c>
      <c r="AF25">
        <f t="shared" si="1"/>
        <v>0</v>
      </c>
      <c r="AG25" t="str">
        <f>G6</f>
        <v>DKW Evergem</v>
      </c>
    </row>
    <row r="26" spans="1:33" x14ac:dyDescent="0.25">
      <c r="A26" s="7" t="s">
        <v>173</v>
      </c>
      <c r="B26" t="s">
        <v>7</v>
      </c>
      <c r="C26" t="str">
        <f>G12</f>
        <v>SK Wachtebeke</v>
      </c>
      <c r="E26" t="s">
        <v>3</v>
      </c>
      <c r="G26" t="str">
        <f>G13</f>
        <v>SK Vinderhoute</v>
      </c>
      <c r="Q26" t="str">
        <f>IF(COUNT(I26:K26)=3,1,"")</f>
        <v/>
      </c>
    </row>
    <row r="28" spans="1:33" x14ac:dyDescent="0.25">
      <c r="A28" s="7" t="s">
        <v>43</v>
      </c>
      <c r="B28" t="s">
        <v>4</v>
      </c>
      <c r="C28" t="str">
        <f>C6</f>
        <v>KVC DT Borsbeke</v>
      </c>
      <c r="E28" t="s">
        <v>3</v>
      </c>
      <c r="G28" t="str">
        <f>C4</f>
        <v>KAA Gent (U10)</v>
      </c>
      <c r="T28" t="str">
        <f>C11</f>
        <v>KVVE Massemen United</v>
      </c>
      <c r="V28">
        <f>COUNTIF(C18:C31,C11) + COUNTIF(G18:G31,C11)</f>
        <v>2</v>
      </c>
      <c r="W28">
        <f>COUNTIFS(C18:C31,C11,M18:M31,3) + COUNTIFS(G18:G31,C11,O18:O31,3)</f>
        <v>0</v>
      </c>
      <c r="X28">
        <f>COUNTIFS(C18:C31,C11,M18:M31,1) + COUNTIFS(G18:G31,C11,O18:O31,1)</f>
        <v>0</v>
      </c>
      <c r="Y28">
        <f>COUNTIFS(C18:C31,C11,M18:M31,2) + COUNTIFS(G18:G31,C11,O18:O31,2)</f>
        <v>0</v>
      </c>
      <c r="Z28">
        <f>COUNTIFS(C18:C31,C11,M18:M31,0) + COUNTIFS(G18:G31,C11,O18:O31,0)</f>
        <v>0</v>
      </c>
      <c r="AA28">
        <f>W28*3+X28+(Y28*2)</f>
        <v>0</v>
      </c>
      <c r="AB28">
        <f>SUMIF(C18:C31,C11,I18:I31) + SUMIF(G18:G31,C11,K18:K31)</f>
        <v>0</v>
      </c>
      <c r="AC28">
        <f>SUMIF(C18:C31,C11,K18:K31) + SUMIF(G18:G31,C11,I18:I31)</f>
        <v>0</v>
      </c>
      <c r="AE28">
        <f>RANK(AF28,AF28:AF30,0)</f>
        <v>1</v>
      </c>
      <c r="AF28">
        <f t="shared" ref="AF28:AF34" si="2">AA28+(W28/100)+(AB28/10000)+((AB28-AC28)/1000000)</f>
        <v>0</v>
      </c>
      <c r="AG28" t="str">
        <f>C11</f>
        <v>KVVE Massemen United</v>
      </c>
    </row>
    <row r="29" spans="1:33" x14ac:dyDescent="0.25">
      <c r="A29" s="7" t="s">
        <v>43</v>
      </c>
      <c r="B29" t="s">
        <v>5</v>
      </c>
      <c r="C29" t="str">
        <f>G6</f>
        <v>DKW Evergem</v>
      </c>
      <c r="E29" t="s">
        <v>3</v>
      </c>
      <c r="G29" t="str">
        <f>G4</f>
        <v>KVVE Massemen City</v>
      </c>
      <c r="T29" t="str">
        <f>C12</f>
        <v>K. St. Denderleeuw</v>
      </c>
      <c r="V29">
        <f>COUNTIF(C18:C31,C12) + COUNTIF(G18:G31,C12)</f>
        <v>2</v>
      </c>
      <c r="W29">
        <f>COUNTIFS(C18:C31,C12,M18:M31,3) + COUNTIFS(G18:G31,C12,O18:O31,3)</f>
        <v>0</v>
      </c>
      <c r="X29">
        <f>COUNTIFS(C18:C31,C12,M18:M31,1) + COUNTIFS(G18:G31,C12,O18:O31,1)</f>
        <v>0</v>
      </c>
      <c r="Y29">
        <f>COUNTIFS(C18:C31,C12,M18:M31,2) + COUNTIFS(G18:G31,C12,O18:O31,2)</f>
        <v>0</v>
      </c>
      <c r="Z29">
        <f>COUNTIFS(C18:C31,C12,M18:M31,0) + COUNTIFS(G18:G31,C12,O18:O31,0)</f>
        <v>0</v>
      </c>
      <c r="AA29">
        <f>W29*3+X29+(Y29*2)</f>
        <v>0</v>
      </c>
      <c r="AB29">
        <f>SUMIF(C18:C31,C12,I18:I31) + SUMIF(G18:G31,C12,K18:K31)</f>
        <v>0</v>
      </c>
      <c r="AC29">
        <f>SUMIF(C18:C31,C12,K18:K31) + SUMIF(G18:G31,C12,I18:I31)</f>
        <v>0</v>
      </c>
      <c r="AE29">
        <f>RANK(AF29,AF28:AF30,0)</f>
        <v>1</v>
      </c>
      <c r="AF29">
        <f t="shared" si="2"/>
        <v>0</v>
      </c>
      <c r="AG29" t="str">
        <f>C12</f>
        <v>K. St. Denderleeuw</v>
      </c>
    </row>
    <row r="30" spans="1:33" x14ac:dyDescent="0.25">
      <c r="A30" s="7" t="s">
        <v>43</v>
      </c>
      <c r="B30" t="s">
        <v>6</v>
      </c>
      <c r="C30" t="str">
        <f>C13</f>
        <v>FC Heikant Zele</v>
      </c>
      <c r="E30" t="s">
        <v>3</v>
      </c>
      <c r="G30" t="str">
        <f>C11</f>
        <v>KVVE Massemen United</v>
      </c>
      <c r="T30" t="str">
        <f>C13</f>
        <v>FC Heikant Zele</v>
      </c>
      <c r="V30">
        <f>COUNTIF(C18:C31,C13) + COUNTIF(G18:G31,C13)</f>
        <v>2</v>
      </c>
      <c r="W30">
        <f>COUNTIFS(C18:C31,C13,M18:M31,3) + COUNTIFS(G18:G31,C13,O18:O31,3)</f>
        <v>0</v>
      </c>
      <c r="X30">
        <f>COUNTIFS(C18:C31,C13,M18:M31,1) + COUNTIFS(G18:G31,C13,O18:O31,1)</f>
        <v>0</v>
      </c>
      <c r="Y30">
        <f>COUNTIFS(C18:C31,C13,M18:M31,2) + COUNTIFS(G18:G31,C13,O18:O31,2)</f>
        <v>0</v>
      </c>
      <c r="Z30">
        <f>COUNTIFS(C18:C31,C13,M18:M31,0) + COUNTIFS(G18:G31,C13,O18:O31,0)</f>
        <v>0</v>
      </c>
      <c r="AA30">
        <f>W30*3+X30+(Y30*2)</f>
        <v>0</v>
      </c>
      <c r="AB30">
        <f>SUMIF(C18:C31,C13,I18:I31) + SUMIF(G18:G31,C13,K18:K31)</f>
        <v>0</v>
      </c>
      <c r="AC30">
        <f>SUMIF(C18:C31,C13,K18:K31) + SUMIF(G18:G31,C13,I18:I31)</f>
        <v>0</v>
      </c>
      <c r="AE30">
        <f>RANK(AF30,AF28:AF30,0)</f>
        <v>1</v>
      </c>
      <c r="AF30">
        <f t="shared" si="2"/>
        <v>0</v>
      </c>
      <c r="AG30" t="str">
        <f>C13</f>
        <v>FC Heikant Zele</v>
      </c>
    </row>
    <row r="31" spans="1:33" x14ac:dyDescent="0.25">
      <c r="A31" s="7" t="s">
        <v>43</v>
      </c>
      <c r="B31" t="s">
        <v>7</v>
      </c>
      <c r="C31" t="str">
        <f>G13</f>
        <v>SK Vinderhoute</v>
      </c>
      <c r="E31" t="s">
        <v>3</v>
      </c>
      <c r="G31" t="str">
        <f>G11</f>
        <v>KSK Londerzeel</v>
      </c>
    </row>
    <row r="32" spans="1:33" x14ac:dyDescent="0.25">
      <c r="T32" t="str">
        <f>G11</f>
        <v>KSK Londerzeel</v>
      </c>
      <c r="V32">
        <f>COUNTIF(C18:C31,G11) + COUNTIF(G18:G31,G11)</f>
        <v>2</v>
      </c>
      <c r="W32">
        <f>COUNTIFS(C18:C31,G11,M18:M31,3) + COUNTIFS(G18:G31,G11,O18:O31,3)</f>
        <v>0</v>
      </c>
      <c r="X32">
        <f>COUNTIFS(C18:C31,G11,M18:M31,1) + COUNTIFS(G18:G31,G11,O18:O31,1)</f>
        <v>0</v>
      </c>
      <c r="Y32">
        <f>COUNTIFS(C18:C31,G11,M18:M31,2) + COUNTIFS(G18:G31,G11,O18:O31,2)</f>
        <v>0</v>
      </c>
      <c r="Z32">
        <f>COUNTIFS(C18:C31,G11,M18:M31,0) + COUNTIFS(G18:G31,G11,O18:O31,0)</f>
        <v>0</v>
      </c>
      <c r="AA32">
        <f>W32*3+X32+(Y32*2)</f>
        <v>0</v>
      </c>
      <c r="AB32">
        <f>SUMIF(C18:C31,G11,I18:I31) + SUMIF(G18:G31,G11,K18:K31)</f>
        <v>0</v>
      </c>
      <c r="AC32">
        <f>SUMIF(C18:C31,G11,K18:K31) + SUMIF(G18:G31,G11,I18:I31)</f>
        <v>0</v>
      </c>
      <c r="AE32">
        <f>RANK(AF32,AF32:AF34,0)</f>
        <v>1</v>
      </c>
      <c r="AF32">
        <f t="shared" si="2"/>
        <v>0</v>
      </c>
      <c r="AG32" t="str">
        <f>G11</f>
        <v>KSK Londerzeel</v>
      </c>
    </row>
    <row r="33" spans="1:33" x14ac:dyDescent="0.25">
      <c r="A33" s="1" t="s">
        <v>8</v>
      </c>
      <c r="G33" s="1" t="s">
        <v>9</v>
      </c>
      <c r="T33" t="str">
        <f>G12</f>
        <v>SK Wachtebeke</v>
      </c>
      <c r="V33">
        <f>COUNTIF(C18:C31,G12) + COUNTIF(G18:G31,G12)</f>
        <v>2</v>
      </c>
      <c r="W33">
        <f>COUNTIFS(C18:C31,G12,M18:M31,3) + COUNTIFS(G18:G31,G12,O18:O31,3)</f>
        <v>0</v>
      </c>
      <c r="X33">
        <f>COUNTIFS(C18:C31,G12,M18:M31,1) + COUNTIFS(G18:G31,G12,O18:O31,1)</f>
        <v>0</v>
      </c>
      <c r="Y33">
        <f>COUNTIFS(C18:C31,G12,M18:M31,2) + COUNTIFS(G18:G31,G12,O18:O31,2)</f>
        <v>0</v>
      </c>
      <c r="Z33">
        <f>COUNTIFS(C18:C31,G12,M18:M31,0) + COUNTIFS(G18:G31,G12,O18:O31,0)</f>
        <v>0</v>
      </c>
      <c r="AA33">
        <f>W33*3+X33+(Y33*2)</f>
        <v>0</v>
      </c>
      <c r="AB33">
        <f>SUMIF(C18:C31,G12,I18:I31) + SUMIF(G18:G31,G12,K18:K31)</f>
        <v>0</v>
      </c>
      <c r="AC33">
        <f>SUMIF(C18:C31,G12,K18:K31) + SUMIF(G18:G31,G12,I18:I31)</f>
        <v>0</v>
      </c>
      <c r="AE33">
        <f>RANK(AF33,AF32:AF34,0)</f>
        <v>1</v>
      </c>
      <c r="AF33">
        <f t="shared" si="2"/>
        <v>0</v>
      </c>
      <c r="AG33" t="str">
        <f>G12</f>
        <v>SK Wachtebeke</v>
      </c>
    </row>
    <row r="34" spans="1:33" x14ac:dyDescent="0.25">
      <c r="T34" t="str">
        <f>G13</f>
        <v>SK Vinderhoute</v>
      </c>
      <c r="V34">
        <f>COUNTIF(C18:C31,G13) + COUNTIF(G18:G31,G13)</f>
        <v>2</v>
      </c>
      <c r="W34">
        <f>COUNTIFS(C18:C31,G13,M18:M31,3) + COUNTIFS(G18:G31,G13,O18:O31,3)</f>
        <v>0</v>
      </c>
      <c r="X34">
        <f>COUNTIFS(C18:C31,G13,M18:M31,1) + COUNTIFS(G18:G31,G13,O18:O31,1)</f>
        <v>0</v>
      </c>
      <c r="Y34">
        <f>COUNTIFS(C18:C31,G13,M18:M31,2) + COUNTIFS(G18:G31,G13,O18:O31,2)</f>
        <v>0</v>
      </c>
      <c r="Z34">
        <f>COUNTIFS(C18:C31,G13,M18:M31,0) + COUNTIFS(G18:G31,G13,O18:O31,0)</f>
        <v>0</v>
      </c>
      <c r="AA34">
        <f>W34*3+X34+(Y34*2)</f>
        <v>0</v>
      </c>
      <c r="AB34">
        <f>SUMIF(C18:C31,G13,I18:I31) + SUMIF(G18:G31,G13,K18:K31)</f>
        <v>0</v>
      </c>
      <c r="AC34">
        <f>SUMIF(C18:C31,G13,K18:K31) + SUMIF(G18:G31,G13,I18:I31)</f>
        <v>0</v>
      </c>
      <c r="AE34">
        <f>RANK(AF34,AF32:AF34,0)</f>
        <v>1</v>
      </c>
      <c r="AF34">
        <f t="shared" si="2"/>
        <v>0</v>
      </c>
      <c r="AG34" t="str">
        <f>G13</f>
        <v>SK Vinderhoute</v>
      </c>
    </row>
    <row r="35" spans="1:33" x14ac:dyDescent="0.25">
      <c r="A35">
        <v>1</v>
      </c>
      <c r="B35" t="str">
        <f>IF(I18="","",VLOOKUP(A35,AE18:AG20,3,0))</f>
        <v/>
      </c>
      <c r="F35">
        <v>1</v>
      </c>
      <c r="G35" t="str">
        <f>IF(I18="","",VLOOKUP(F35,AE23:AG25,3,0))</f>
        <v/>
      </c>
    </row>
    <row r="36" spans="1:33" x14ac:dyDescent="0.25">
      <c r="A36">
        <v>2</v>
      </c>
      <c r="B36" t="str">
        <f>IF(I18="","",VLOOKUP(A36,AE18:AG20,3,0))</f>
        <v/>
      </c>
      <c r="F36">
        <v>2</v>
      </c>
      <c r="G36" t="str">
        <f>IF(I18="","",VLOOKUP(F36,AE23:AG25,3,0))</f>
        <v/>
      </c>
    </row>
    <row r="37" spans="1:33" x14ac:dyDescent="0.25">
      <c r="A37">
        <v>3</v>
      </c>
      <c r="B37" t="str">
        <f>IF(I18="","",VLOOKUP(A37,AE18:AG20,3,0))</f>
        <v/>
      </c>
      <c r="F37">
        <v>3</v>
      </c>
      <c r="G37" t="str">
        <f>IF(I18="","",VLOOKUP(F37,AE23:AG25,3,0))</f>
        <v/>
      </c>
    </row>
    <row r="39" spans="1:33" x14ac:dyDescent="0.25">
      <c r="W39" t="s">
        <v>17</v>
      </c>
    </row>
    <row r="40" spans="1:33" x14ac:dyDescent="0.25">
      <c r="A40" s="1" t="s">
        <v>29</v>
      </c>
      <c r="G40" s="1" t="s">
        <v>30</v>
      </c>
      <c r="W40" t="s">
        <v>38</v>
      </c>
    </row>
    <row r="41" spans="1:33" x14ac:dyDescent="0.25">
      <c r="W41" t="s">
        <v>34</v>
      </c>
    </row>
    <row r="42" spans="1:33" x14ac:dyDescent="0.25">
      <c r="A42">
        <v>1</v>
      </c>
      <c r="B42" t="str">
        <f>IF(I18="","",VLOOKUP(A42,AE28:AG30,3,0))</f>
        <v/>
      </c>
      <c r="F42">
        <v>1</v>
      </c>
      <c r="G42" t="str">
        <f>IF(I18="","",VLOOKUP(F42,AE32:AG34,3,0))</f>
        <v/>
      </c>
      <c r="W42" t="s">
        <v>20</v>
      </c>
    </row>
    <row r="43" spans="1:33" x14ac:dyDescent="0.25">
      <c r="A43">
        <v>2</v>
      </c>
      <c r="B43" t="str">
        <f>IF(I18="","",VLOOKUP(A43,AE28:AG30,3,0))</f>
        <v/>
      </c>
      <c r="F43">
        <v>2</v>
      </c>
      <c r="G43" t="str">
        <f>IF(I19="","",VLOOKUP(F43,AE32:AG34,3,0))</f>
        <v/>
      </c>
      <c r="W43" t="s">
        <v>35</v>
      </c>
    </row>
    <row r="44" spans="1:33" x14ac:dyDescent="0.25">
      <c r="A44">
        <v>3</v>
      </c>
      <c r="B44" t="str">
        <f>IF(I18="","",VLOOKUP(A44,AE28:AG30,3,0))</f>
        <v/>
      </c>
      <c r="F44">
        <v>3</v>
      </c>
      <c r="G44" t="str">
        <f>IF(I20="","",VLOOKUP(F44,AE32:AG34,3,0))</f>
        <v/>
      </c>
    </row>
    <row r="46" spans="1:33" x14ac:dyDescent="0.25">
      <c r="A46" s="1" t="s">
        <v>2</v>
      </c>
      <c r="I46" s="1" t="s">
        <v>10</v>
      </c>
      <c r="M46" s="1" t="s">
        <v>23</v>
      </c>
      <c r="P46" s="1" t="s">
        <v>88</v>
      </c>
    </row>
    <row r="48" spans="1:33" x14ac:dyDescent="0.25">
      <c r="A48" s="7" t="s">
        <v>45</v>
      </c>
      <c r="B48" t="s">
        <v>4</v>
      </c>
      <c r="C48" t="str">
        <f>B37</f>
        <v/>
      </c>
      <c r="E48" t="s">
        <v>3</v>
      </c>
      <c r="G48" t="str">
        <f>G37</f>
        <v/>
      </c>
      <c r="Q48" t="s">
        <v>69</v>
      </c>
    </row>
    <row r="49" spans="1:17" x14ac:dyDescent="0.25">
      <c r="A49" s="7" t="s">
        <v>45</v>
      </c>
      <c r="B49" t="s">
        <v>5</v>
      </c>
      <c r="C49" t="str">
        <f>B44</f>
        <v/>
      </c>
      <c r="E49" t="s">
        <v>3</v>
      </c>
      <c r="G49" t="str">
        <f>G44</f>
        <v/>
      </c>
      <c r="Q49" t="s">
        <v>72</v>
      </c>
    </row>
    <row r="50" spans="1:17" x14ac:dyDescent="0.25">
      <c r="A50" s="7" t="s">
        <v>45</v>
      </c>
      <c r="B50" t="s">
        <v>6</v>
      </c>
      <c r="C50" t="str">
        <f>B36</f>
        <v/>
      </c>
      <c r="E50" t="s">
        <v>3</v>
      </c>
      <c r="G50" t="str">
        <f>G36</f>
        <v/>
      </c>
      <c r="Q50" t="s">
        <v>70</v>
      </c>
    </row>
    <row r="51" spans="1:17" x14ac:dyDescent="0.25">
      <c r="A51" s="7" t="s">
        <v>45</v>
      </c>
      <c r="B51" t="s">
        <v>7</v>
      </c>
      <c r="C51" t="str">
        <f>B43</f>
        <v/>
      </c>
      <c r="E51" t="s">
        <v>3</v>
      </c>
      <c r="G51" t="str">
        <f>G43</f>
        <v/>
      </c>
      <c r="Q51" t="s">
        <v>71</v>
      </c>
    </row>
    <row r="53" spans="1:17" x14ac:dyDescent="0.25">
      <c r="A53" s="7" t="s">
        <v>174</v>
      </c>
      <c r="B53" t="s">
        <v>4</v>
      </c>
      <c r="C53" t="str">
        <f>B35</f>
        <v/>
      </c>
      <c r="E53" t="s">
        <v>3</v>
      </c>
      <c r="G53" t="str">
        <f>G35</f>
        <v/>
      </c>
      <c r="Q53" t="s">
        <v>73</v>
      </c>
    </row>
    <row r="54" spans="1:17" x14ac:dyDescent="0.25">
      <c r="A54" s="7" t="s">
        <v>174</v>
      </c>
      <c r="B54" t="s">
        <v>5</v>
      </c>
      <c r="C54" t="str">
        <f>B42</f>
        <v/>
      </c>
      <c r="E54" t="s">
        <v>3</v>
      </c>
      <c r="G54" t="str">
        <f>G42</f>
        <v/>
      </c>
      <c r="Q54" t="s">
        <v>74</v>
      </c>
    </row>
    <row r="57" spans="1:17" x14ac:dyDescent="0.25">
      <c r="A57" s="1" t="s">
        <v>21</v>
      </c>
      <c r="I57" s="1" t="s">
        <v>10</v>
      </c>
      <c r="M57" s="1" t="s">
        <v>23</v>
      </c>
      <c r="P57" s="1" t="s">
        <v>88</v>
      </c>
    </row>
    <row r="59" spans="1:17" x14ac:dyDescent="0.25">
      <c r="A59" s="7" t="s">
        <v>174</v>
      </c>
      <c r="B59" t="s">
        <v>5</v>
      </c>
      <c r="C59" t="str">
        <f>IF(I48="","",IF(K48&lt;I48,G48,IF(I48&lt;K48,C48,IF(I48=K48,IF(M48&lt;O48,C48,IF(O48&lt;M48,G48))))))</f>
        <v/>
      </c>
      <c r="E59" t="s">
        <v>3</v>
      </c>
      <c r="G59" t="str">
        <f>IF(I49="","",IF(K49&lt;I49,G49,IF(I49&lt;K49,C49,IF(I49=K49,IF(M49&lt;O49,C49,IF(O49&lt;M49,G49))))))</f>
        <v/>
      </c>
      <c r="Q59" t="s">
        <v>75</v>
      </c>
    </row>
    <row r="60" spans="1:17" x14ac:dyDescent="0.25">
      <c r="A60" s="7" t="s">
        <v>174</v>
      </c>
      <c r="B60" t="s">
        <v>4</v>
      </c>
      <c r="C60" t="str">
        <f>IF(I48="","",IF(I48&gt;K48,C48,IF(K48&gt;I48,G48,IF(I48=K48,IF(M48&gt;O48,C48,IF(O48&gt;M48,G48,""))))))</f>
        <v/>
      </c>
      <c r="E60" t="s">
        <v>3</v>
      </c>
      <c r="G60" t="str">
        <f>IF(I49="","",IF(I49&gt;K49,C49,IF(K49&gt;I49,G49,IF(I49=K49,IF(M49&gt;O49,C49,IF(O49&gt;M49,G49,""))))))</f>
        <v/>
      </c>
      <c r="Q60" t="s">
        <v>76</v>
      </c>
    </row>
    <row r="62" spans="1:17" x14ac:dyDescent="0.25">
      <c r="A62" s="7" t="s">
        <v>87</v>
      </c>
      <c r="B62" t="s">
        <v>7</v>
      </c>
      <c r="C62" t="str">
        <f>IF(I50="","",IF(K50&lt;I50,G50,IF(I50&lt;K50,C50,IF(I50=K50,IF(M50&lt;O50,C50,IF(O50&lt;M50,G50))))))</f>
        <v/>
      </c>
      <c r="E62" t="s">
        <v>3</v>
      </c>
      <c r="G62" t="str">
        <f>IF(I51="","",IF(K51&lt;I51,G51,IF(I51&lt;K51,C51,IF(I51=K51,IF(M51&lt;O51,C51,IF(O51&lt;M51,G51))))))</f>
        <v/>
      </c>
      <c r="Q62" t="s">
        <v>77</v>
      </c>
    </row>
    <row r="63" spans="1:17" x14ac:dyDescent="0.25">
      <c r="A63" s="7" t="s">
        <v>87</v>
      </c>
      <c r="B63" t="s">
        <v>6</v>
      </c>
      <c r="C63" t="str">
        <f>IF(I50="","",IF(I50&gt;K50,C50,IF(K50&gt;I50,G50,IF(I50=K50,IF(M50&gt;O50,C50,IF(O50&gt;M50,G50,""))))))</f>
        <v/>
      </c>
      <c r="E63" t="s">
        <v>3</v>
      </c>
      <c r="G63" t="str">
        <f>IF(I51="","",IF(I51&gt;K51,C51,IF(K51&gt;I51,G51,IF(I51=K51,IF(M51&gt;O51,C51,IF(O51&gt;M51,G51,""))))))</f>
        <v/>
      </c>
      <c r="Q63" t="s">
        <v>78</v>
      </c>
    </row>
    <row r="64" spans="1:17" x14ac:dyDescent="0.25">
      <c r="A64" s="7" t="s">
        <v>87</v>
      </c>
      <c r="B64" t="s">
        <v>5</v>
      </c>
      <c r="C64" t="str">
        <f>IF(I53="","",IF(K53&lt;I53,G53,IF(I53&lt;K53,C53,IF(I53=K53,IF(M53&lt;O53,C53,IF(O53&lt;M53,G53))))))</f>
        <v/>
      </c>
      <c r="E64" t="s">
        <v>3</v>
      </c>
      <c r="G64" t="str">
        <f>IF(I54="","",IF(K54&lt;I54,G54,IF(I54&lt;K54,C54,IF(I54=K54,IF(M54&lt;O54,C54,IF(O54&lt;M54,G54))))))</f>
        <v/>
      </c>
      <c r="Q64" t="s">
        <v>79</v>
      </c>
    </row>
    <row r="65" spans="1:17" x14ac:dyDescent="0.25">
      <c r="A65" s="7" t="s">
        <v>87</v>
      </c>
      <c r="B65" t="s">
        <v>4</v>
      </c>
      <c r="C65" t="str">
        <f>IF(I53="","",IF(I53&gt;K53,C53,IF(K53&gt;I53,G53,IF(I53=K53,IF(M53&gt;O53,C53,IF(O53&gt;M53,G53,""))))))</f>
        <v/>
      </c>
      <c r="E65" t="s">
        <v>3</v>
      </c>
      <c r="G65" t="str">
        <f>IF(I54="","",IF(I54&gt;K54,C54,IF(K54&gt;I54,G54,IF(I54=K54,IF(M54&gt;O54,C54,IF(O54&gt;M54,G54,""))))))</f>
        <v/>
      </c>
      <c r="Q65" t="s">
        <v>80</v>
      </c>
    </row>
    <row r="67" spans="1:17" ht="18.75" x14ac:dyDescent="0.3">
      <c r="A67" s="3" t="s">
        <v>22</v>
      </c>
    </row>
    <row r="69" spans="1:17" ht="18.75" x14ac:dyDescent="0.3">
      <c r="A69" s="5">
        <v>1</v>
      </c>
      <c r="B69" s="2" t="str">
        <f>IF(I65="","",IF(I65&gt;K65, C65,IF(I65&lt;K65,G65,IF(M65&gt;O65,C65,G65))))</f>
        <v/>
      </c>
      <c r="F69" s="5">
        <v>7</v>
      </c>
      <c r="G69" s="2" t="str">
        <f>IF(I62="","",IF(I62&gt;K62, C62,IF(I62&lt;K62,G62,IF(M62&gt;O62,C62,G62))))</f>
        <v/>
      </c>
    </row>
    <row r="70" spans="1:17" ht="18.75" x14ac:dyDescent="0.25">
      <c r="A70" s="5"/>
      <c r="F70" s="6"/>
    </row>
    <row r="71" spans="1:17" ht="18.75" x14ac:dyDescent="0.3">
      <c r="A71" s="5">
        <v>2</v>
      </c>
      <c r="B71" s="2" t="str">
        <f>IF(I65="","",IF(I65&lt;K65, C65,IF(I65&gt;K65,G65,IF(M65&lt;O65,C65,G65))))</f>
        <v/>
      </c>
      <c r="F71" s="5">
        <v>8</v>
      </c>
      <c r="G71" s="2" t="str">
        <f>IF(I62="","",IF(I62&lt;K62, C62,IF(I62&gt;K62,G62,IF(M62&lt;O62,C62,G62))))</f>
        <v/>
      </c>
    </row>
    <row r="72" spans="1:17" ht="18.75" x14ac:dyDescent="0.3">
      <c r="A72" s="5"/>
      <c r="B72" s="2"/>
      <c r="F72" s="6"/>
    </row>
    <row r="73" spans="1:17" ht="18.75" x14ac:dyDescent="0.3">
      <c r="A73" s="5">
        <v>3</v>
      </c>
      <c r="B73" s="2" t="str">
        <f>IF(I64="","",IF(I64&gt;K64, C64,IF(I64&lt;K64,G64,IF(M64&gt;O64,C64,G64))))</f>
        <v/>
      </c>
      <c r="F73" s="5">
        <v>9</v>
      </c>
      <c r="G73" s="2" t="str">
        <f>IF(I60="","",IF(I60&gt;K60, C60,IF(I60&lt;K60,G60,IF(M60&gt;O60,C60,G60))))</f>
        <v/>
      </c>
    </row>
    <row r="74" spans="1:17" ht="18.75" x14ac:dyDescent="0.3">
      <c r="A74" s="5"/>
      <c r="B74" s="2"/>
      <c r="F74" s="6"/>
    </row>
    <row r="75" spans="1:17" ht="18.75" x14ac:dyDescent="0.3">
      <c r="A75" s="5">
        <v>4</v>
      </c>
      <c r="B75" s="2" t="str">
        <f>IF(I64="","",IF(I64&lt;K64, C64,IF(I64&gt;K64,G64,IF(M64&lt;O64,C64,G64))))</f>
        <v/>
      </c>
      <c r="F75" s="5">
        <v>10</v>
      </c>
      <c r="G75" s="2" t="str">
        <f>IF(I60="","",IF(I60&lt;K60, C60,IF(I60&gt;K60,G60,IF(M60&lt;O60,C60,G60))))</f>
        <v/>
      </c>
    </row>
    <row r="76" spans="1:17" ht="18.75" x14ac:dyDescent="0.3">
      <c r="A76" s="5"/>
      <c r="B76" s="2"/>
      <c r="F76" s="6"/>
    </row>
    <row r="77" spans="1:17" ht="18.75" x14ac:dyDescent="0.3">
      <c r="A77" s="5">
        <v>5</v>
      </c>
      <c r="B77" s="2" t="str">
        <f>IF(I63="","",IF(I63&gt;K63, C63,IF(I63&lt;K63,G63,IF(M63&gt;O63,C63,G63))))</f>
        <v/>
      </c>
      <c r="F77" s="5">
        <v>11</v>
      </c>
      <c r="G77" s="2" t="str">
        <f>IF(I59="","",IF(I59&gt;K59, C59,IF(I59&lt;K59,G59,IF(M59&gt;O59,C59,G59))))</f>
        <v/>
      </c>
    </row>
    <row r="78" spans="1:17" ht="18.75" x14ac:dyDescent="0.3">
      <c r="A78" s="5"/>
      <c r="B78" s="2"/>
      <c r="F78" s="6"/>
    </row>
    <row r="79" spans="1:17" ht="18.75" x14ac:dyDescent="0.3">
      <c r="A79" s="5">
        <v>6</v>
      </c>
      <c r="B79" s="2" t="str">
        <f>IF(I63="","",IF(I63&lt;K63, C63,IF(I63&gt;K63,G63,IF(M63&lt;O63,C63,G63))))</f>
        <v/>
      </c>
      <c r="F79" s="5">
        <v>12</v>
      </c>
      <c r="G79" s="2" t="str">
        <f>IF(I59="","",IF(I59&lt;K59, C59,IF(I59&gt;K59,G59,IF(M59&lt;O59,C59,G59))))</f>
        <v/>
      </c>
    </row>
    <row r="80" spans="1:17" ht="18.75" x14ac:dyDescent="0.3">
      <c r="A80" s="2"/>
      <c r="B80" s="2"/>
    </row>
    <row r="81" spans="1:2" ht="18.75" x14ac:dyDescent="0.3">
      <c r="A81" s="2"/>
      <c r="B81" s="2"/>
    </row>
    <row r="82" spans="1:2" ht="18.75" x14ac:dyDescent="0.3">
      <c r="A82" s="2"/>
      <c r="B82" s="2"/>
    </row>
    <row r="83" spans="1:2" ht="18.75" x14ac:dyDescent="0.3">
      <c r="A83" s="2"/>
      <c r="B83" s="2"/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G83"/>
  <sheetViews>
    <sheetView topLeftCell="A33" workbookViewId="0">
      <selection activeCell="E18" sqref="E18"/>
    </sheetView>
  </sheetViews>
  <sheetFormatPr defaultRowHeight="15" x14ac:dyDescent="0.25"/>
  <cols>
    <col min="3" max="3" width="20.5703125" bestFit="1" customWidth="1"/>
    <col min="4" max="4" width="3" customWidth="1"/>
    <col min="5" max="5" width="2.7109375" customWidth="1"/>
    <col min="6" max="6" width="4.42578125" customWidth="1"/>
    <col min="7" max="7" width="19.42578125" customWidth="1"/>
    <col min="8" max="8" width="2.28515625" customWidth="1"/>
    <col min="9" max="9" width="3" customWidth="1"/>
    <col min="10" max="10" width="2.7109375" customWidth="1"/>
    <col min="11" max="11" width="2" bestFit="1" customWidth="1"/>
    <col min="12" max="12" width="5.42578125" customWidth="1"/>
    <col min="13" max="13" width="3.42578125" customWidth="1"/>
    <col min="14" max="14" width="1.85546875" customWidth="1"/>
    <col min="15" max="15" width="5" customWidth="1"/>
    <col min="16" max="16" width="106" customWidth="1"/>
    <col min="17" max="18" width="57.7109375" customWidth="1"/>
    <col min="20" max="20" width="17.5703125" bestFit="1" customWidth="1"/>
    <col min="21" max="21" width="2.42578125" customWidth="1"/>
    <col min="23" max="23" width="7.28515625" customWidth="1"/>
    <col min="24" max="24" width="8.28515625" bestFit="1" customWidth="1"/>
    <col min="25" max="25" width="9" bestFit="1" customWidth="1"/>
    <col min="27" max="27" width="7.7109375" customWidth="1"/>
    <col min="28" max="28" width="13.42578125" bestFit="1" customWidth="1"/>
    <col min="29" max="29" width="13.140625" bestFit="1" customWidth="1"/>
    <col min="31" max="31" width="13.5703125" bestFit="1" customWidth="1"/>
  </cols>
  <sheetData>
    <row r="1" spans="1:32" ht="28.5" x14ac:dyDescent="0.45">
      <c r="D1" s="4" t="s">
        <v>89</v>
      </c>
    </row>
    <row r="2" spans="1:32" x14ac:dyDescent="0.25">
      <c r="C2" s="1" t="s">
        <v>0</v>
      </c>
      <c r="G2" s="1" t="s">
        <v>1</v>
      </c>
    </row>
    <row r="4" spans="1:32" x14ac:dyDescent="0.25">
      <c r="C4" s="7" t="s">
        <v>139</v>
      </c>
      <c r="G4" s="7" t="s">
        <v>175</v>
      </c>
    </row>
    <row r="5" spans="1:32" x14ac:dyDescent="0.25">
      <c r="C5" s="7" t="s">
        <v>176</v>
      </c>
      <c r="G5" s="7" t="s">
        <v>177</v>
      </c>
    </row>
    <row r="6" spans="1:32" x14ac:dyDescent="0.25">
      <c r="C6" s="7" t="s">
        <v>178</v>
      </c>
      <c r="G6" s="7" t="s">
        <v>179</v>
      </c>
    </row>
    <row r="9" spans="1:32" x14ac:dyDescent="0.25">
      <c r="C9" s="1" t="s">
        <v>26</v>
      </c>
      <c r="G9" s="1" t="s">
        <v>27</v>
      </c>
    </row>
    <row r="11" spans="1:32" x14ac:dyDescent="0.25">
      <c r="C11" s="7" t="s">
        <v>140</v>
      </c>
      <c r="G11" s="7" t="s">
        <v>142</v>
      </c>
    </row>
    <row r="12" spans="1:32" x14ac:dyDescent="0.25">
      <c r="C12" s="7" t="s">
        <v>111</v>
      </c>
      <c r="G12" s="7" t="s">
        <v>143</v>
      </c>
    </row>
    <row r="13" spans="1:32" x14ac:dyDescent="0.25">
      <c r="C13" s="7" t="s">
        <v>141</v>
      </c>
      <c r="G13" s="7" t="s">
        <v>180</v>
      </c>
    </row>
    <row r="16" spans="1:32" x14ac:dyDescent="0.25">
      <c r="A16" s="1" t="s">
        <v>2</v>
      </c>
      <c r="I16" s="1" t="s">
        <v>10</v>
      </c>
      <c r="M16" s="1" t="s">
        <v>11</v>
      </c>
      <c r="P16" s="1" t="s">
        <v>88</v>
      </c>
      <c r="V16" t="s">
        <v>12</v>
      </c>
      <c r="W16" t="s">
        <v>13</v>
      </c>
      <c r="X16" t="s">
        <v>36</v>
      </c>
      <c r="Y16" t="s">
        <v>37</v>
      </c>
      <c r="Z16" t="s">
        <v>14</v>
      </c>
      <c r="AA16" t="s">
        <v>11</v>
      </c>
      <c r="AB16" t="s">
        <v>15</v>
      </c>
      <c r="AC16" t="s">
        <v>16</v>
      </c>
      <c r="AE16" t="s">
        <v>18</v>
      </c>
      <c r="AF16" t="s">
        <v>19</v>
      </c>
    </row>
    <row r="18" spans="1:33" x14ac:dyDescent="0.25">
      <c r="A18" s="7" t="s">
        <v>50</v>
      </c>
      <c r="B18" t="s">
        <v>4</v>
      </c>
      <c r="C18" t="str">
        <f>C4</f>
        <v>KAA Gent (U11)</v>
      </c>
      <c r="E18" t="s">
        <v>3</v>
      </c>
      <c r="G18" t="str">
        <f>C5</f>
        <v>Eendracht Hekelgem</v>
      </c>
      <c r="Q18" t="str">
        <f>IF(COUNT(I18:K18)=3,1,"")</f>
        <v/>
      </c>
      <c r="T18" t="str">
        <f>C4</f>
        <v>KAA Gent (U11)</v>
      </c>
      <c r="V18">
        <f>COUNTIF(C18:C31,C4) + COUNTIF(G18:G31,C4)</f>
        <v>2</v>
      </c>
      <c r="W18">
        <f>COUNTIFS(C18:C31,C4,M18:M31,3) + COUNTIFS(G18:G31,C4,O18:O31,3)</f>
        <v>0</v>
      </c>
      <c r="X18">
        <f>COUNTIFS(C18:C31,C4,M18:M31,1) + COUNTIFS(G18:G31,C4,O18:O31,1)</f>
        <v>0</v>
      </c>
      <c r="Y18">
        <f>COUNTIFS(C18:C31,C4,M18:M31,2) + COUNTIFS(G18:G31,C4,O18:O31,2)</f>
        <v>0</v>
      </c>
      <c r="Z18">
        <f>COUNTIFS(C18:C31,C4,M18:M31,0) + COUNTIFS(G18:G31,C4,O18:O31,0)</f>
        <v>0</v>
      </c>
      <c r="AA18">
        <f>W18*3+X18+(Y18*2)</f>
        <v>0</v>
      </c>
      <c r="AB18">
        <f>SUMIF(C18:C31,C4,I18:I31) + SUMIF(G18:G31,C4,K18:K31)</f>
        <v>0</v>
      </c>
      <c r="AC18">
        <f>SUMIF(C18:C31,C4,K18:K31) + SUMIF(G18:G31,C4,I18:I31)</f>
        <v>0</v>
      </c>
      <c r="AE18">
        <f>RANK(AF18,AF18:AF20,0)</f>
        <v>1</v>
      </c>
      <c r="AF18">
        <f>AA18+(W18/100)+(AB18/10000)+((AB18-AC18)/1000000)</f>
        <v>0</v>
      </c>
      <c r="AG18" t="str">
        <f>C4</f>
        <v>KAA Gent (U11)</v>
      </c>
    </row>
    <row r="19" spans="1:33" x14ac:dyDescent="0.25">
      <c r="A19" s="7" t="s">
        <v>50</v>
      </c>
      <c r="B19" t="s">
        <v>5</v>
      </c>
      <c r="C19" t="s">
        <v>175</v>
      </c>
      <c r="E19" t="s">
        <v>3</v>
      </c>
      <c r="G19" t="str">
        <f>G5</f>
        <v>KVE Drongen</v>
      </c>
      <c r="Q19" t="str">
        <f>IF(COUNT(I19:K19)=3,1,"")</f>
        <v/>
      </c>
      <c r="T19" t="str">
        <f>C5</f>
        <v>Eendracht Hekelgem</v>
      </c>
      <c r="V19">
        <f>COUNTIF(C18:C31,C5) + COUNTIF(G18:G31,C5)</f>
        <v>2</v>
      </c>
      <c r="W19">
        <f>COUNTIFS(C18:C31,C5,M18:M31,3) + COUNTIFS(G18:G31,C5,O18:O31,3)</f>
        <v>0</v>
      </c>
      <c r="X19">
        <f>COUNTIFS(C18:C31,C5,M18:M31,1) + COUNTIFS(G18:G31,C5,O18:O31,1)</f>
        <v>0</v>
      </c>
      <c r="Y19">
        <f>COUNTIFS(C18:C31,C5,M18:M31,2) + COUNTIFS(G18:G31,C5,O18:O31,2)</f>
        <v>0</v>
      </c>
      <c r="Z19">
        <f>COUNTIFS(C18:C31,C5,M18:M31,0) + COUNTIFS(G18:G31,C5,O18:O31,0)</f>
        <v>0</v>
      </c>
      <c r="AA19">
        <f>W19*3+X19+(Y19*2)</f>
        <v>0</v>
      </c>
      <c r="AB19">
        <f>SUMIF(C18:C31,C5,I18:I31) + SUMIF(G18:G31,C5,K18:K31)</f>
        <v>0</v>
      </c>
      <c r="AC19">
        <f>SUMIF(C18:C31,C5,K18:K31) + SUMIF(G18:G31,C5,I18:I31)</f>
        <v>0</v>
      </c>
      <c r="AE19">
        <f>RANK(AF19,AF18:AF20,0)</f>
        <v>1</v>
      </c>
      <c r="AF19">
        <f t="shared" ref="AF19:AF20" si="0">AA19+(W19/100)+(AB19/10000)+((AB19-AC19)/1000000)</f>
        <v>0</v>
      </c>
      <c r="AG19" t="str">
        <f>C5</f>
        <v>Eendracht Hekelgem</v>
      </c>
    </row>
    <row r="20" spans="1:33" x14ac:dyDescent="0.25">
      <c r="A20" s="7" t="s">
        <v>50</v>
      </c>
      <c r="B20" t="s">
        <v>6</v>
      </c>
      <c r="C20" t="str">
        <f>C11</f>
        <v xml:space="preserve">KVVE Massemen  </v>
      </c>
      <c r="E20" t="s">
        <v>3</v>
      </c>
      <c r="G20" t="str">
        <f>C12</f>
        <v>VK Liedekerke</v>
      </c>
      <c r="Q20" t="str">
        <f>IF(COUNT(I20:K20)=3,1,"")</f>
        <v/>
      </c>
      <c r="T20" t="str">
        <f>C6</f>
        <v>KVE Winnik</v>
      </c>
      <c r="V20">
        <f>COUNTIF(C18:C31,C6) + COUNTIF(G18:G31,C6)</f>
        <v>2</v>
      </c>
      <c r="W20">
        <f>COUNTIFS(C18:C31,C6,M18:M31,3) + COUNTIFS(G18:G31,C6,O18:O31,3)</f>
        <v>0</v>
      </c>
      <c r="X20">
        <f>COUNTIFS(C18:C31,C6,M18:M31,1) + COUNTIFS(G18:G31,C6,O18:O31,1)</f>
        <v>0</v>
      </c>
      <c r="Y20">
        <f>COUNTIFS(C18:C31,C6,M18:M31,2) + COUNTIFS(G18:G31,C6,O18:O31,2)</f>
        <v>0</v>
      </c>
      <c r="Z20">
        <f>COUNTIFS(C18:C31,C6,M18:M31,0) + COUNTIFS(G18:G31,C6,O18:O31,0)</f>
        <v>0</v>
      </c>
      <c r="AA20">
        <f>W20*3+X20+(Y20*2)</f>
        <v>0</v>
      </c>
      <c r="AB20">
        <f>SUMIF(C18:C31,C6,I18:I31) + SUMIF(G18:G31,C6,K18:K31)</f>
        <v>0</v>
      </c>
      <c r="AC20">
        <f>SUMIF(C18:C31,C6,K18:K31) + SUMIF(G18:G31,C6,I18:I31)</f>
        <v>0</v>
      </c>
      <c r="AE20">
        <f>RANK(AF20,AF18:AF20,0)</f>
        <v>1</v>
      </c>
      <c r="AF20">
        <f t="shared" si="0"/>
        <v>0</v>
      </c>
      <c r="AG20" t="str">
        <f>C6</f>
        <v>KVE Winnik</v>
      </c>
    </row>
    <row r="21" spans="1:33" x14ac:dyDescent="0.25">
      <c r="A21" s="7" t="s">
        <v>50</v>
      </c>
      <c r="B21" t="s">
        <v>7</v>
      </c>
      <c r="C21" t="str">
        <f>G11</f>
        <v>SK Berlare</v>
      </c>
      <c r="E21" t="s">
        <v>3</v>
      </c>
      <c r="G21" t="str">
        <f>G12</f>
        <v>FCE Kuurne</v>
      </c>
      <c r="Q21" t="str">
        <f>IF(COUNT(I21:K21)=3,1,"")</f>
        <v/>
      </c>
    </row>
    <row r="23" spans="1:33" x14ac:dyDescent="0.25">
      <c r="A23" s="7" t="s">
        <v>151</v>
      </c>
      <c r="B23" t="s">
        <v>4</v>
      </c>
      <c r="C23" t="str">
        <f>C5</f>
        <v>Eendracht Hekelgem</v>
      </c>
      <c r="E23" t="s">
        <v>3</v>
      </c>
      <c r="G23" t="str">
        <f>C6</f>
        <v>KVE Winnik</v>
      </c>
      <c r="Q23" t="str">
        <f>IF(COUNT(I23:K23)=3,1,"")</f>
        <v/>
      </c>
      <c r="T23" t="str">
        <f>G4</f>
        <v>KVC Jong Lede</v>
      </c>
      <c r="V23">
        <f>COUNTIF(C18:C31,G4) + COUNTIF(G18:G31,G4)</f>
        <v>2</v>
      </c>
      <c r="W23">
        <f>COUNTIFS(C18:C31,G4,M18:M31,3) + COUNTIFS(G18:G31,G4,O18:O31,3)</f>
        <v>0</v>
      </c>
      <c r="X23">
        <f>COUNTIFS(C18:C31,G4,M18:M31,1) + COUNTIFS(G18:G31,G4,O18:O31,1)</f>
        <v>0</v>
      </c>
      <c r="Y23">
        <f>COUNTIFS(C18:C31,G4,M18:M31,2) + COUNTIFS(G18:G31,G4,O18:O31,2)</f>
        <v>0</v>
      </c>
      <c r="Z23">
        <f>COUNTIFS(C18:C31,G4,M18:M31,0) + COUNTIFS(G18:G31,G4,O18:O31,0)</f>
        <v>0</v>
      </c>
      <c r="AA23">
        <f>W23*3+X23+(Y23*2)</f>
        <v>0</v>
      </c>
      <c r="AB23">
        <f>SUMIF(C18:C31,G4,I18:I31) + SUMIF(G18:G31,G4,K18:K31)</f>
        <v>0</v>
      </c>
      <c r="AC23">
        <f>SUMIF(C18:C31,G4,K18:K31) + SUMIF(G18:G31,G4,I18:I31)</f>
        <v>0</v>
      </c>
      <c r="AE23">
        <f>RANK(AF23,AF23:AF25,0)</f>
        <v>1</v>
      </c>
      <c r="AF23">
        <f t="shared" ref="AF23:AF25" si="1">AA23+(W23/100)+(AB23/10000)+((AB23-AC23)/1000000)</f>
        <v>0</v>
      </c>
      <c r="AG23" t="str">
        <f>G4</f>
        <v>KVC Jong Lede</v>
      </c>
    </row>
    <row r="24" spans="1:33" x14ac:dyDescent="0.25">
      <c r="A24" s="7" t="s">
        <v>151</v>
      </c>
      <c r="B24" t="s">
        <v>5</v>
      </c>
      <c r="C24" t="str">
        <f>G5</f>
        <v>KVE Drongen</v>
      </c>
      <c r="E24" t="s">
        <v>3</v>
      </c>
      <c r="G24" t="str">
        <f>G6</f>
        <v>KFC Sparta Petegem</v>
      </c>
      <c r="Q24" t="str">
        <f>IF(COUNT(I24:K24)=3,1,"")</f>
        <v/>
      </c>
      <c r="T24" t="str">
        <f>G5</f>
        <v>KVE Drongen</v>
      </c>
      <c r="V24">
        <f>COUNTIF(C18:C31,G5) + COUNTIF(G18:G31,G5)</f>
        <v>2</v>
      </c>
      <c r="W24">
        <f>COUNTIFS(C18:C31,G5,M18:M31,3) + COUNTIFS(G18:G31,G5,O18:O31,3)</f>
        <v>0</v>
      </c>
      <c r="X24">
        <f>COUNTIFS(C18:C31,G5,M18:M31,1) + COUNTIFS(G18:G31,G5,O18:O31,1)</f>
        <v>0</v>
      </c>
      <c r="Y24">
        <f>COUNTIFS(C18:C31,G5,M18:M31,2) + COUNTIFS(G18:G31,G5,O18:O31,2)</f>
        <v>0</v>
      </c>
      <c r="Z24">
        <f>COUNTIFS(C18:C31,G5,M18:M31,0) + COUNTIFS(G18:G31,G5,O18:O31,0)</f>
        <v>0</v>
      </c>
      <c r="AA24">
        <f>W24*3+X24+(Y24*2)</f>
        <v>0</v>
      </c>
      <c r="AB24">
        <f>SUMIF(C18:C31,G5,I18:I31) + SUMIF(G18:G31,G5,K18:K31)</f>
        <v>0</v>
      </c>
      <c r="AC24">
        <f>SUMIF(C18:C31,G5,K18:K31) + SUMIF(G18:G31,G5,I18:I31)</f>
        <v>0</v>
      </c>
      <c r="AE24">
        <f>RANK(AF24,AF23:AF25,0)</f>
        <v>1</v>
      </c>
      <c r="AF24">
        <f t="shared" si="1"/>
        <v>0</v>
      </c>
      <c r="AG24" t="str">
        <f>G5</f>
        <v>KVE Drongen</v>
      </c>
    </row>
    <row r="25" spans="1:33" x14ac:dyDescent="0.25">
      <c r="A25" s="7" t="s">
        <v>151</v>
      </c>
      <c r="B25" t="s">
        <v>6</v>
      </c>
      <c r="C25" t="str">
        <f>C12</f>
        <v>VK Liedekerke</v>
      </c>
      <c r="E25" t="s">
        <v>3</v>
      </c>
      <c r="G25" t="str">
        <f>C13</f>
        <v xml:space="preserve">KFC Heusden </v>
      </c>
      <c r="Q25" t="str">
        <f>IF(COUNT(I25:K25)=3,1,"")</f>
        <v/>
      </c>
      <c r="T25" t="str">
        <f>G6</f>
        <v>KFC Sparta Petegem</v>
      </c>
      <c r="V25">
        <f>COUNTIF(C18:C31,G6) + COUNTIF(G18:G31,G6)</f>
        <v>2</v>
      </c>
      <c r="W25">
        <f>COUNTIFS(C18:C31,G6,M18:M31,3) + COUNTIFS(G18:G31,G6,O18:O31,3)</f>
        <v>0</v>
      </c>
      <c r="X25">
        <f>COUNTIFS(C18:C31,G6,M18:M31,1) + COUNTIFS(G18:G31,G6,O18:O31,1)</f>
        <v>0</v>
      </c>
      <c r="Y25">
        <f>COUNTIFS(C18:C31,G6,M18:M31,2) + COUNTIFS(G18:G31,G6,O18:O31,2)</f>
        <v>0</v>
      </c>
      <c r="Z25">
        <f>COUNTIFS(C18:C31,G6,M18:M31,0) + COUNTIFS(G18:G31,G6,O18:O31,0)</f>
        <v>0</v>
      </c>
      <c r="AA25">
        <f>W25*3+X25+(Y25*2)</f>
        <v>0</v>
      </c>
      <c r="AB25">
        <f>SUMIF(C18:C31,G6,I18:I31) + SUMIF(G18:G31,G6,K18:K31)</f>
        <v>0</v>
      </c>
      <c r="AC25">
        <f>SUMIF(C18:C31,G6,K18:K31) + SUMIF(G18:G31,G6,I18:I31)</f>
        <v>0</v>
      </c>
      <c r="AE25">
        <f>RANK(AF25,AF23:AF25,0)</f>
        <v>1</v>
      </c>
      <c r="AF25">
        <f t="shared" si="1"/>
        <v>0</v>
      </c>
      <c r="AG25" t="str">
        <f>G6</f>
        <v>KFC Sparta Petegem</v>
      </c>
    </row>
    <row r="26" spans="1:33" x14ac:dyDescent="0.25">
      <c r="A26" s="7" t="s">
        <v>151</v>
      </c>
      <c r="B26" t="s">
        <v>7</v>
      </c>
      <c r="C26" t="str">
        <f>G12</f>
        <v>FCE Kuurne</v>
      </c>
      <c r="E26" t="s">
        <v>3</v>
      </c>
      <c r="G26" t="str">
        <f>G13</f>
        <v>SK Gerda Sint Niklaas</v>
      </c>
      <c r="Q26" t="str">
        <f>IF(COUNT(I26:K26)=3,1,"")</f>
        <v/>
      </c>
    </row>
    <row r="28" spans="1:33" x14ac:dyDescent="0.25">
      <c r="A28" s="7" t="s">
        <v>52</v>
      </c>
      <c r="B28" t="s">
        <v>4</v>
      </c>
      <c r="C28" t="str">
        <f>C6</f>
        <v>KVE Winnik</v>
      </c>
      <c r="E28" t="s">
        <v>3</v>
      </c>
      <c r="G28" t="str">
        <f>C4</f>
        <v>KAA Gent (U11)</v>
      </c>
      <c r="T28" t="str">
        <f>C11</f>
        <v xml:space="preserve">KVVE Massemen  </v>
      </c>
      <c r="V28">
        <f>COUNTIF(C18:C31,C11) + COUNTIF(G18:G31,C11)</f>
        <v>2</v>
      </c>
      <c r="W28">
        <f>COUNTIFS(C18:C31,C11,M18:M31,3) + COUNTIFS(G18:G31,C11,O18:O31,3)</f>
        <v>0</v>
      </c>
      <c r="X28">
        <f>COUNTIFS(C18:C31,C11,M18:M31,1) + COUNTIFS(G18:G31,C11,O18:O31,1)</f>
        <v>0</v>
      </c>
      <c r="Y28">
        <f>COUNTIFS(C18:C31,C11,M18:M31,2) + COUNTIFS(G18:G31,C11,O18:O31,2)</f>
        <v>0</v>
      </c>
      <c r="Z28">
        <f>COUNTIFS(C18:C31,C11,M18:M31,0) + COUNTIFS(G18:G31,C11,O18:O31,0)</f>
        <v>0</v>
      </c>
      <c r="AA28">
        <f>W28*3+X28+(Y28*2)</f>
        <v>0</v>
      </c>
      <c r="AB28">
        <f>SUMIF(C18:C31,C11,I18:I31) + SUMIF(G18:G31,C11,K18:K31)</f>
        <v>0</v>
      </c>
      <c r="AC28">
        <f>SUMIF(C18:C31,C11,K18:K31) + SUMIF(G18:G31,C11,I18:I31)</f>
        <v>0</v>
      </c>
      <c r="AE28">
        <f>RANK(AF28,AF28:AF30,0)</f>
        <v>1</v>
      </c>
      <c r="AF28">
        <f t="shared" ref="AF28:AF34" si="2">AA28+(W28/100)+(AB28/10000)+((AB28-AC28)/1000000)</f>
        <v>0</v>
      </c>
      <c r="AG28" t="str">
        <f>C11</f>
        <v xml:space="preserve">KVVE Massemen  </v>
      </c>
    </row>
    <row r="29" spans="1:33" x14ac:dyDescent="0.25">
      <c r="A29" s="7" t="s">
        <v>52</v>
      </c>
      <c r="B29" t="s">
        <v>5</v>
      </c>
      <c r="C29" t="str">
        <f>G6</f>
        <v>KFC Sparta Petegem</v>
      </c>
      <c r="E29" t="s">
        <v>3</v>
      </c>
      <c r="G29" t="s">
        <v>175</v>
      </c>
      <c r="T29" t="str">
        <f>C12</f>
        <v>VK Liedekerke</v>
      </c>
      <c r="V29">
        <f>COUNTIF(C18:C31,C12) + COUNTIF(G18:G31,C12)</f>
        <v>2</v>
      </c>
      <c r="W29">
        <f>COUNTIFS(C18:C31,C12,M18:M31,3) + COUNTIFS(G18:G31,C12,O18:O31,3)</f>
        <v>0</v>
      </c>
      <c r="X29">
        <f>COUNTIFS(C18:C31,C12,M18:M31,1) + COUNTIFS(G18:G31,C12,O18:O31,1)</f>
        <v>0</v>
      </c>
      <c r="Y29">
        <f>COUNTIFS(C18:C31,C12,M18:M31,2) + COUNTIFS(G18:G31,C12,O18:O31,2)</f>
        <v>0</v>
      </c>
      <c r="Z29">
        <f>COUNTIFS(C18:C31,C12,M18:M31,0) + COUNTIFS(G18:G31,C12,O18:O31,0)</f>
        <v>0</v>
      </c>
      <c r="AA29">
        <f>W29*3+X29+(Y29*2)</f>
        <v>0</v>
      </c>
      <c r="AB29">
        <f>SUMIF(C18:C31,C12,I18:I31) + SUMIF(G18:G31,C12,K18:K31)</f>
        <v>0</v>
      </c>
      <c r="AC29">
        <f>SUMIF(C18:C31,C12,K18:K31) + SUMIF(G18:G31,C12,I18:I31)</f>
        <v>0</v>
      </c>
      <c r="AE29">
        <f>RANK(AF29,AF28:AF30,0)</f>
        <v>1</v>
      </c>
      <c r="AF29">
        <f t="shared" si="2"/>
        <v>0</v>
      </c>
      <c r="AG29" t="str">
        <f>C12</f>
        <v>VK Liedekerke</v>
      </c>
    </row>
    <row r="30" spans="1:33" x14ac:dyDescent="0.25">
      <c r="A30" s="7" t="s">
        <v>52</v>
      </c>
      <c r="B30" t="s">
        <v>6</v>
      </c>
      <c r="C30" t="str">
        <f>C13</f>
        <v xml:space="preserve">KFC Heusden </v>
      </c>
      <c r="E30" t="s">
        <v>3</v>
      </c>
      <c r="G30" t="str">
        <f>C11</f>
        <v xml:space="preserve">KVVE Massemen  </v>
      </c>
      <c r="T30" t="str">
        <f>C13</f>
        <v xml:space="preserve">KFC Heusden </v>
      </c>
      <c r="V30">
        <f>COUNTIF(C18:C31,C13) + COUNTIF(G18:G31,C13)</f>
        <v>2</v>
      </c>
      <c r="W30">
        <f>COUNTIFS(C18:C31,C13,M18:M31,3) + COUNTIFS(G18:G31,C13,O18:O31,3)</f>
        <v>0</v>
      </c>
      <c r="X30">
        <f>COUNTIFS(C18:C31,C13,M18:M31,1) + COUNTIFS(G18:G31,C13,O18:O31,1)</f>
        <v>0</v>
      </c>
      <c r="Y30">
        <f>COUNTIFS(C18:C31,C13,M18:M31,2) + COUNTIFS(G18:G31,C13,O18:O31,2)</f>
        <v>0</v>
      </c>
      <c r="Z30">
        <f>COUNTIFS(C18:C31,C13,M18:M31,0) + COUNTIFS(G18:G31,C13,O18:O31,0)</f>
        <v>0</v>
      </c>
      <c r="AA30">
        <f>W30*3+X30+(Y30*2)</f>
        <v>0</v>
      </c>
      <c r="AB30">
        <f>SUMIF(C18:C31,C13,I18:I31) + SUMIF(G18:G31,C13,K18:K31)</f>
        <v>0</v>
      </c>
      <c r="AC30">
        <f>SUMIF(C18:C31,C13,K18:K31) + SUMIF(G18:G31,C13,I18:I31)</f>
        <v>0</v>
      </c>
      <c r="AE30">
        <f>RANK(AF30,AF28:AF30,0)</f>
        <v>1</v>
      </c>
      <c r="AF30">
        <f t="shared" si="2"/>
        <v>0</v>
      </c>
      <c r="AG30" t="str">
        <f>C13</f>
        <v xml:space="preserve">KFC Heusden </v>
      </c>
    </row>
    <row r="31" spans="1:33" x14ac:dyDescent="0.25">
      <c r="A31" s="7" t="s">
        <v>52</v>
      </c>
      <c r="B31" t="s">
        <v>7</v>
      </c>
      <c r="C31" t="str">
        <f>G13</f>
        <v>SK Gerda Sint Niklaas</v>
      </c>
      <c r="E31" t="s">
        <v>3</v>
      </c>
      <c r="G31" t="str">
        <f>G11</f>
        <v>SK Berlare</v>
      </c>
    </row>
    <row r="32" spans="1:33" x14ac:dyDescent="0.25">
      <c r="T32" t="str">
        <f>G11</f>
        <v>SK Berlare</v>
      </c>
      <c r="V32">
        <f>COUNTIF(C18:C31,G11) + COUNTIF(G18:G31,G11)</f>
        <v>2</v>
      </c>
      <c r="W32">
        <f>COUNTIFS(C18:C31,G11,M18:M31,3) + COUNTIFS(G18:G31,G11,O18:O31,3)</f>
        <v>0</v>
      </c>
      <c r="X32">
        <f>COUNTIFS(C18:C31,G11,M18:M31,1) + COUNTIFS(G18:G31,G11,O18:O31,1)</f>
        <v>0</v>
      </c>
      <c r="Y32">
        <f>COUNTIFS(C18:C31,G11,M18:M31,2) + COUNTIFS(G18:G31,G11,O18:O31,2)</f>
        <v>0</v>
      </c>
      <c r="Z32">
        <f>COUNTIFS(C18:C31,G11,M18:M31,0) + COUNTIFS(G18:G31,G11,O18:O31,0)</f>
        <v>0</v>
      </c>
      <c r="AA32">
        <f>W32*3+X32+(Y32*2)</f>
        <v>0</v>
      </c>
      <c r="AB32">
        <f>SUMIF(C18:C31,G11,I18:I31) + SUMIF(G18:G31,G11,K18:K31)</f>
        <v>0</v>
      </c>
      <c r="AC32">
        <f>SUMIF(C18:C31,G11,K18:K31) + SUMIF(G18:G31,G11,I18:I31)</f>
        <v>0</v>
      </c>
      <c r="AE32">
        <f>RANK(AF32,AF32:AF34,0)</f>
        <v>1</v>
      </c>
      <c r="AF32">
        <f t="shared" si="2"/>
        <v>0</v>
      </c>
      <c r="AG32" t="str">
        <f>G11</f>
        <v>SK Berlare</v>
      </c>
    </row>
    <row r="33" spans="1:33" x14ac:dyDescent="0.25">
      <c r="A33" s="1" t="s">
        <v>8</v>
      </c>
      <c r="G33" s="1" t="s">
        <v>9</v>
      </c>
      <c r="T33" t="str">
        <f>G12</f>
        <v>FCE Kuurne</v>
      </c>
      <c r="V33">
        <f>COUNTIF(C18:C31,G12) + COUNTIF(G18:G31,G12)</f>
        <v>2</v>
      </c>
      <c r="W33">
        <f>COUNTIFS(C18:C31,G12,M18:M31,3) + COUNTIFS(G18:G31,G12,O18:O31,3)</f>
        <v>0</v>
      </c>
      <c r="X33">
        <f>COUNTIFS(C18:C31,G12,M18:M31,1) + COUNTIFS(G18:G31,G12,O18:O31,1)</f>
        <v>0</v>
      </c>
      <c r="Y33">
        <f>COUNTIFS(C18:C31,G12,M18:M31,2) + COUNTIFS(G18:G31,G12,O18:O31,2)</f>
        <v>0</v>
      </c>
      <c r="Z33">
        <f>COUNTIFS(C18:C31,G12,M18:M31,0) + COUNTIFS(G18:G31,G12,O18:O31,0)</f>
        <v>0</v>
      </c>
      <c r="AA33">
        <f>W33*3+X33+(Y33*2)</f>
        <v>0</v>
      </c>
      <c r="AB33">
        <f>SUMIF(C18:C31,G12,I18:I31) + SUMIF(G18:G31,G12,K18:K31)</f>
        <v>0</v>
      </c>
      <c r="AC33">
        <f>SUMIF(C18:C31,G12,K18:K31) + SUMIF(G18:G31,G12,I18:I31)</f>
        <v>0</v>
      </c>
      <c r="AE33">
        <f>RANK(AF33,AF32:AF34,0)</f>
        <v>1</v>
      </c>
      <c r="AF33">
        <f t="shared" si="2"/>
        <v>0</v>
      </c>
      <c r="AG33" t="str">
        <f>G12</f>
        <v>FCE Kuurne</v>
      </c>
    </row>
    <row r="34" spans="1:33" x14ac:dyDescent="0.25">
      <c r="T34" t="str">
        <f>G13</f>
        <v>SK Gerda Sint Niklaas</v>
      </c>
      <c r="V34">
        <f>COUNTIF(C18:C31,G13) + COUNTIF(G18:G31,G13)</f>
        <v>2</v>
      </c>
      <c r="W34">
        <f>COUNTIFS(C18:C31,G13,M18:M31,3) + COUNTIFS(G18:G31,G13,O18:O31,3)</f>
        <v>0</v>
      </c>
      <c r="X34">
        <f>COUNTIFS(C18:C31,G13,M18:M31,1) + COUNTIFS(G18:G31,G13,O18:O31,1)</f>
        <v>0</v>
      </c>
      <c r="Y34">
        <f>COUNTIFS(C18:C31,G13,M18:M31,2) + COUNTIFS(G18:G31,G13,O18:O31,2)</f>
        <v>0</v>
      </c>
      <c r="Z34">
        <f>COUNTIFS(C18:C31,G13,M18:M31,0) + COUNTIFS(G18:G31,G13,O18:O31,0)</f>
        <v>0</v>
      </c>
      <c r="AA34">
        <f>W34*3+X34+(Y34*2)</f>
        <v>0</v>
      </c>
      <c r="AB34">
        <f>SUMIF(C18:C31,G13,I18:I31) + SUMIF(G18:G31,G13,K18:K31)</f>
        <v>0</v>
      </c>
      <c r="AC34">
        <f>SUMIF(C18:C31,G13,K18:K31) + SUMIF(G18:G31,G13,I18:I31)</f>
        <v>0</v>
      </c>
      <c r="AE34">
        <f>RANK(AF34,AF32:AF34,0)</f>
        <v>1</v>
      </c>
      <c r="AF34">
        <f t="shared" si="2"/>
        <v>0</v>
      </c>
      <c r="AG34" t="str">
        <f>G13</f>
        <v>SK Gerda Sint Niklaas</v>
      </c>
    </row>
    <row r="35" spans="1:33" x14ac:dyDescent="0.25">
      <c r="A35">
        <v>1</v>
      </c>
      <c r="B35" t="str">
        <f>IF(I18="","",VLOOKUP(A35,AE18:AG20,3,0))</f>
        <v/>
      </c>
      <c r="F35">
        <v>1</v>
      </c>
      <c r="G35" t="str">
        <f>IF(I18="","",VLOOKUP(F35,AE23:AG25,3,0))</f>
        <v/>
      </c>
    </row>
    <row r="36" spans="1:33" x14ac:dyDescent="0.25">
      <c r="A36">
        <v>2</v>
      </c>
      <c r="B36" t="str">
        <f>IF(I18="","",VLOOKUP(A36,AE18:AG20,3,0))</f>
        <v/>
      </c>
      <c r="F36">
        <v>2</v>
      </c>
      <c r="G36" t="str">
        <f>IF(I18="","",VLOOKUP(F36,AE23:AG25,3,0))</f>
        <v/>
      </c>
    </row>
    <row r="37" spans="1:33" x14ac:dyDescent="0.25">
      <c r="A37">
        <v>3</v>
      </c>
      <c r="B37" t="str">
        <f>IF(I18="","",VLOOKUP(A37,AE18:AG20,3,0))</f>
        <v/>
      </c>
      <c r="F37">
        <v>3</v>
      </c>
      <c r="G37" t="str">
        <f>IF(I18="","",VLOOKUP(F37,AE23:AG25,3,0))</f>
        <v/>
      </c>
    </row>
    <row r="39" spans="1:33" x14ac:dyDescent="0.25">
      <c r="W39" t="s">
        <v>17</v>
      </c>
    </row>
    <row r="40" spans="1:33" x14ac:dyDescent="0.25">
      <c r="A40" s="1" t="s">
        <v>29</v>
      </c>
      <c r="G40" s="1" t="s">
        <v>30</v>
      </c>
      <c r="W40" t="s">
        <v>38</v>
      </c>
    </row>
    <row r="41" spans="1:33" x14ac:dyDescent="0.25">
      <c r="W41" t="s">
        <v>34</v>
      </c>
    </row>
    <row r="42" spans="1:33" x14ac:dyDescent="0.25">
      <c r="A42">
        <v>1</v>
      </c>
      <c r="B42" t="str">
        <f>IF(I18="","",VLOOKUP(A42,AE28:AG30,3,0))</f>
        <v/>
      </c>
      <c r="F42">
        <v>1</v>
      </c>
      <c r="G42" t="str">
        <f>IF(I18="","",VLOOKUP(F42,AE32:AG34,3,0))</f>
        <v/>
      </c>
      <c r="W42" t="s">
        <v>20</v>
      </c>
    </row>
    <row r="43" spans="1:33" x14ac:dyDescent="0.25">
      <c r="A43">
        <v>2</v>
      </c>
      <c r="B43" t="str">
        <f>IF(I18="","",VLOOKUP(A43,AE28:AG30,3,0))</f>
        <v/>
      </c>
      <c r="F43">
        <v>2</v>
      </c>
      <c r="G43" t="str">
        <f>IF(I19="","",VLOOKUP(F43,AE32:AG34,3,0))</f>
        <v/>
      </c>
      <c r="W43" t="s">
        <v>35</v>
      </c>
    </row>
    <row r="44" spans="1:33" x14ac:dyDescent="0.25">
      <c r="A44">
        <v>3</v>
      </c>
      <c r="B44" t="str">
        <f>IF(I18="","",VLOOKUP(A44,AE28:AG30,3,0))</f>
        <v/>
      </c>
      <c r="F44">
        <v>3</v>
      </c>
      <c r="G44" t="str">
        <f>IF(I20="","",VLOOKUP(F44,AE32:AG34,3,0))</f>
        <v/>
      </c>
    </row>
    <row r="46" spans="1:33" x14ac:dyDescent="0.25">
      <c r="A46" s="1" t="s">
        <v>2</v>
      </c>
      <c r="I46" s="1" t="s">
        <v>10</v>
      </c>
      <c r="M46" s="1" t="s">
        <v>23</v>
      </c>
      <c r="P46" s="1" t="s">
        <v>88</v>
      </c>
    </row>
    <row r="48" spans="1:33" x14ac:dyDescent="0.25">
      <c r="A48" s="7" t="s">
        <v>67</v>
      </c>
      <c r="B48" t="s">
        <v>4</v>
      </c>
      <c r="C48" t="str">
        <f>B37</f>
        <v/>
      </c>
      <c r="E48" t="s">
        <v>3</v>
      </c>
      <c r="G48" t="str">
        <f>G37</f>
        <v/>
      </c>
      <c r="Q48" t="s">
        <v>69</v>
      </c>
    </row>
    <row r="49" spans="1:17" x14ac:dyDescent="0.25">
      <c r="A49" s="7" t="s">
        <v>67</v>
      </c>
      <c r="B49" t="s">
        <v>5</v>
      </c>
      <c r="C49" t="str">
        <f>B44</f>
        <v/>
      </c>
      <c r="E49" t="s">
        <v>3</v>
      </c>
      <c r="G49" t="str">
        <f>G44</f>
        <v/>
      </c>
      <c r="Q49" t="s">
        <v>72</v>
      </c>
    </row>
    <row r="50" spans="1:17" x14ac:dyDescent="0.25">
      <c r="A50" s="7" t="s">
        <v>67</v>
      </c>
      <c r="B50" t="s">
        <v>6</v>
      </c>
      <c r="C50" t="str">
        <f>B36</f>
        <v/>
      </c>
      <c r="E50" t="s">
        <v>3</v>
      </c>
      <c r="G50" t="str">
        <f>G36</f>
        <v/>
      </c>
      <c r="Q50" t="s">
        <v>70</v>
      </c>
    </row>
    <row r="51" spans="1:17" x14ac:dyDescent="0.25">
      <c r="A51" s="7" t="s">
        <v>67</v>
      </c>
      <c r="B51" t="s">
        <v>7</v>
      </c>
      <c r="C51" t="str">
        <f>B43</f>
        <v/>
      </c>
      <c r="E51" t="s">
        <v>3</v>
      </c>
      <c r="G51" t="str">
        <f>G43</f>
        <v/>
      </c>
      <c r="Q51" t="s">
        <v>71</v>
      </c>
    </row>
    <row r="53" spans="1:17" x14ac:dyDescent="0.25">
      <c r="A53" s="7" t="s">
        <v>153</v>
      </c>
      <c r="B53" t="s">
        <v>4</v>
      </c>
      <c r="C53" t="str">
        <f>B35</f>
        <v/>
      </c>
      <c r="E53" t="s">
        <v>3</v>
      </c>
      <c r="G53" t="str">
        <f>G35</f>
        <v/>
      </c>
      <c r="Q53" t="s">
        <v>73</v>
      </c>
    </row>
    <row r="54" spans="1:17" x14ac:dyDescent="0.25">
      <c r="A54" s="7" t="s">
        <v>153</v>
      </c>
      <c r="B54" t="s">
        <v>5</v>
      </c>
      <c r="C54" t="str">
        <f>B42</f>
        <v/>
      </c>
      <c r="E54" t="s">
        <v>3</v>
      </c>
      <c r="G54" t="str">
        <f>G42</f>
        <v/>
      </c>
      <c r="Q54" t="s">
        <v>74</v>
      </c>
    </row>
    <row r="57" spans="1:17" x14ac:dyDescent="0.25">
      <c r="A57" s="1" t="s">
        <v>21</v>
      </c>
      <c r="I57" s="1" t="s">
        <v>10</v>
      </c>
      <c r="M57" s="1" t="s">
        <v>23</v>
      </c>
      <c r="P57" s="1" t="s">
        <v>88</v>
      </c>
    </row>
    <row r="59" spans="1:17" x14ac:dyDescent="0.25">
      <c r="A59" s="7" t="s">
        <v>153</v>
      </c>
      <c r="B59" t="s">
        <v>5</v>
      </c>
      <c r="C59" t="str">
        <f>IF(I48="","",IF(K48&lt;I48,G48,IF(I48&lt;K48,C48,IF(I48=K48,IF(M48&lt;O48,C48,IF(O48&lt;M48,G48))))))</f>
        <v/>
      </c>
      <c r="E59" t="s">
        <v>3</v>
      </c>
      <c r="G59" t="str">
        <f>IF(I49="","",IF(K49&lt;I49,G49,IF(I49&lt;K49,C49,IF(I49=K49,IF(M49&lt;O49,C49,IF(O49&lt;M49,G49))))))</f>
        <v/>
      </c>
      <c r="Q59" t="s">
        <v>75</v>
      </c>
    </row>
    <row r="60" spans="1:17" x14ac:dyDescent="0.25">
      <c r="A60" s="7" t="s">
        <v>153</v>
      </c>
      <c r="B60" t="s">
        <v>4</v>
      </c>
      <c r="C60" t="str">
        <f>IF(I48="","",IF(I48&gt;K48,C48,IF(K48&gt;I48,G48,IF(I48=K48,IF(M48&gt;O48,C48,IF(O48&gt;M48,G48,""))))))</f>
        <v/>
      </c>
      <c r="E60" t="s">
        <v>3</v>
      </c>
      <c r="G60" t="str">
        <f>IF(I49="","",IF(I49&gt;K49,C49,IF(K49&gt;I49,G49,IF(I49=K49,IF(M49&gt;O49,C49,IF(O49&gt;M49,G49,""))))))</f>
        <v/>
      </c>
      <c r="Q60" t="s">
        <v>76</v>
      </c>
    </row>
    <row r="62" spans="1:17" x14ac:dyDescent="0.25">
      <c r="A62" s="7" t="s">
        <v>55</v>
      </c>
      <c r="B62" t="s">
        <v>7</v>
      </c>
      <c r="C62" t="str">
        <f>IF(I50="","",IF(K50&lt;I50,G50,IF(I50&lt;K50,C50,IF(I50=K50,IF(M50&lt;O50,C50,IF(O50&lt;M50,G50))))))</f>
        <v/>
      </c>
      <c r="E62" t="s">
        <v>3</v>
      </c>
      <c r="G62" t="str">
        <f>IF(I51="","",IF(K51&lt;I51,G51,IF(I51&lt;K51,C51,IF(I51=K51,IF(M51&lt;O51,C51,IF(O51&lt;M51,G51))))))</f>
        <v/>
      </c>
      <c r="Q62" t="s">
        <v>77</v>
      </c>
    </row>
    <row r="63" spans="1:17" x14ac:dyDescent="0.25">
      <c r="A63" s="7" t="s">
        <v>55</v>
      </c>
      <c r="B63" t="s">
        <v>6</v>
      </c>
      <c r="C63" t="str">
        <f>IF(I50="","",IF(I50&gt;K50,C50,IF(K50&gt;I50,G50,IF(I50=K50,IF(M50&gt;O50,C50,IF(O50&gt;M50,G50,""))))))</f>
        <v/>
      </c>
      <c r="E63" t="s">
        <v>3</v>
      </c>
      <c r="G63" t="str">
        <f>IF(I51="","",IF(I51&gt;K51,C51,IF(K51&gt;I51,G51,IF(I51=K51,IF(M51&gt;O51,C51,IF(O51&gt;M51,G51,""))))))</f>
        <v/>
      </c>
      <c r="Q63" t="s">
        <v>78</v>
      </c>
    </row>
    <row r="64" spans="1:17" x14ac:dyDescent="0.25">
      <c r="A64" s="7" t="s">
        <v>55</v>
      </c>
      <c r="B64" t="s">
        <v>5</v>
      </c>
      <c r="C64" t="str">
        <f>IF(I53="","",IF(K53&lt;I53,G53,IF(I53&lt;K53,C53,IF(I53=K53,IF(M53&lt;O53,C53,IF(O53&lt;M53,G53))))))</f>
        <v/>
      </c>
      <c r="E64" t="s">
        <v>3</v>
      </c>
      <c r="G64" t="str">
        <f>IF(I54="","",IF(K54&lt;I54,G54,IF(I54&lt;K54,C54,IF(I54=K54,IF(M54&lt;O54,C54,IF(O54&lt;M54,G54))))))</f>
        <v/>
      </c>
      <c r="Q64" t="s">
        <v>79</v>
      </c>
    </row>
    <row r="65" spans="1:17" x14ac:dyDescent="0.25">
      <c r="A65" s="7" t="s">
        <v>55</v>
      </c>
      <c r="B65" t="s">
        <v>4</v>
      </c>
      <c r="C65" t="str">
        <f>IF(I53="","",IF(I53&gt;K53,C53,IF(K53&gt;I53,G53,IF(I53=K53,IF(M53&gt;O53,C53,IF(O53&gt;M53,G53,""))))))</f>
        <v/>
      </c>
      <c r="E65" t="s">
        <v>3</v>
      </c>
      <c r="G65" t="str">
        <f>IF(I54="","",IF(I54&gt;K54,C54,IF(K54&gt;I54,G54,IF(I54=K54,IF(M54&gt;O54,C54,IF(O54&gt;M54,G54,""))))))</f>
        <v/>
      </c>
      <c r="Q65" t="s">
        <v>80</v>
      </c>
    </row>
    <row r="67" spans="1:17" ht="18.75" x14ac:dyDescent="0.3">
      <c r="A67" s="3" t="s">
        <v>22</v>
      </c>
    </row>
    <row r="69" spans="1:17" ht="18.75" x14ac:dyDescent="0.3">
      <c r="A69" s="5">
        <v>1</v>
      </c>
      <c r="B69" s="2" t="str">
        <f>IF(I65="","",IF(I65&gt;K65, C65,IF(I65&lt;K65,G65,IF(M65&gt;O65,C65,G65))))</f>
        <v/>
      </c>
      <c r="F69" s="5">
        <v>7</v>
      </c>
      <c r="G69" s="2" t="str">
        <f>IF(I62="","",IF(I62&gt;K62, C62,IF(I62&lt;K62,G62,IF(M62&gt;O62,C62,G62))))</f>
        <v/>
      </c>
    </row>
    <row r="70" spans="1:17" ht="18.75" x14ac:dyDescent="0.25">
      <c r="A70" s="5"/>
      <c r="F70" s="6"/>
    </row>
    <row r="71" spans="1:17" ht="18.75" x14ac:dyDescent="0.3">
      <c r="A71" s="5">
        <v>2</v>
      </c>
      <c r="B71" s="2" t="str">
        <f>IF(I65="","",IF(I65&lt;K65, C65,IF(I65&gt;K65,G65,IF(M65&lt;O65,C65,G65))))</f>
        <v/>
      </c>
      <c r="F71" s="5">
        <v>8</v>
      </c>
      <c r="G71" s="2" t="str">
        <f>IF(I62="","",IF(I62&lt;K62, C62,IF(I62&gt;K62,G62,IF(M62&lt;O62,C62,G62))))</f>
        <v/>
      </c>
    </row>
    <row r="72" spans="1:17" ht="18.75" x14ac:dyDescent="0.3">
      <c r="A72" s="5"/>
      <c r="B72" s="2"/>
      <c r="F72" s="6"/>
    </row>
    <row r="73" spans="1:17" ht="18.75" x14ac:dyDescent="0.3">
      <c r="A73" s="5">
        <v>3</v>
      </c>
      <c r="B73" s="2" t="str">
        <f>IF(I64="","",IF(I64&gt;K64, C64,IF(I64&lt;K64,G64,IF(M64&gt;O64,C64,G64))))</f>
        <v/>
      </c>
      <c r="F73" s="5">
        <v>9</v>
      </c>
      <c r="G73" s="2" t="str">
        <f>IF(I60="","",IF(I60&gt;K60, C60,IF(I60&lt;K60,G60,IF(M60&gt;O60,C60,G60))))</f>
        <v/>
      </c>
    </row>
    <row r="74" spans="1:17" ht="18.75" x14ac:dyDescent="0.3">
      <c r="A74" s="5"/>
      <c r="B74" s="2"/>
      <c r="F74" s="6"/>
    </row>
    <row r="75" spans="1:17" ht="18.75" x14ac:dyDescent="0.3">
      <c r="A75" s="5">
        <v>4</v>
      </c>
      <c r="B75" s="2" t="str">
        <f>IF(I64="","",IF(I64&lt;K64, C64,IF(I64&gt;K64,G64,IF(M64&lt;O64,C64,G64))))</f>
        <v/>
      </c>
      <c r="F75" s="5">
        <v>10</v>
      </c>
      <c r="G75" s="2" t="str">
        <f>IF(I60="","",IF(I60&lt;K60, C60,IF(I60&gt;K60,G60,IF(M60&lt;O60,C60,G60))))</f>
        <v/>
      </c>
    </row>
    <row r="76" spans="1:17" ht="18.75" x14ac:dyDescent="0.3">
      <c r="A76" s="5"/>
      <c r="B76" s="2"/>
      <c r="F76" s="6"/>
    </row>
    <row r="77" spans="1:17" ht="18.75" x14ac:dyDescent="0.3">
      <c r="A77" s="5">
        <v>5</v>
      </c>
      <c r="B77" s="2" t="str">
        <f>IF(I63="","",IF(I63&gt;K63, C63,IF(I63&lt;K63,G63,IF(M63&gt;O63,C63,G63))))</f>
        <v/>
      </c>
      <c r="F77" s="5">
        <v>11</v>
      </c>
      <c r="G77" s="2" t="str">
        <f>IF(I59="","",IF(I59&gt;K59, C59,IF(I59&lt;K59,G59,IF(M59&gt;O59,C59,G59))))</f>
        <v/>
      </c>
    </row>
    <row r="78" spans="1:17" ht="18.75" x14ac:dyDescent="0.3">
      <c r="A78" s="5"/>
      <c r="B78" s="2"/>
      <c r="F78" s="6"/>
    </row>
    <row r="79" spans="1:17" ht="18.75" x14ac:dyDescent="0.3">
      <c r="A79" s="5">
        <v>6</v>
      </c>
      <c r="B79" s="2" t="str">
        <f>IF(I63="","",IF(I63&lt;K63, C63,IF(I63&gt;K63,G63,IF(M63&lt;O63,C63,G63))))</f>
        <v/>
      </c>
      <c r="F79" s="5">
        <v>12</v>
      </c>
      <c r="G79" s="2" t="str">
        <f>IF(I59="","",IF(I59&lt;K59, C59,IF(I59&gt;K59,G59,IF(M59&lt;O59,C59,G59))))</f>
        <v/>
      </c>
    </row>
    <row r="80" spans="1:17" ht="18.75" x14ac:dyDescent="0.3">
      <c r="A80" s="2"/>
      <c r="B80" s="2"/>
    </row>
    <row r="81" spans="1:2" ht="18.75" x14ac:dyDescent="0.3">
      <c r="A81" s="2"/>
      <c r="B81" s="2"/>
    </row>
    <row r="82" spans="1:2" ht="18.75" x14ac:dyDescent="0.3">
      <c r="A82" s="2"/>
      <c r="B82" s="2"/>
    </row>
    <row r="83" spans="1:2" ht="18.75" x14ac:dyDescent="0.3">
      <c r="A83" s="2"/>
      <c r="B83" s="2"/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83"/>
  <sheetViews>
    <sheetView topLeftCell="A18" workbookViewId="0">
      <selection activeCell="C13" sqref="C13"/>
    </sheetView>
  </sheetViews>
  <sheetFormatPr defaultRowHeight="15" x14ac:dyDescent="0.25"/>
  <cols>
    <col min="3" max="3" width="20.5703125" bestFit="1" customWidth="1"/>
    <col min="4" max="4" width="3" customWidth="1"/>
    <col min="5" max="5" width="2.7109375" customWidth="1"/>
    <col min="6" max="6" width="4.42578125" customWidth="1"/>
    <col min="7" max="7" width="20.5703125" customWidth="1"/>
    <col min="8" max="8" width="2.28515625" customWidth="1"/>
    <col min="9" max="9" width="3" customWidth="1"/>
    <col min="10" max="10" width="2.7109375" customWidth="1"/>
    <col min="11" max="11" width="2" bestFit="1" customWidth="1"/>
    <col min="12" max="12" width="5.42578125" customWidth="1"/>
    <col min="13" max="13" width="3.42578125" customWidth="1"/>
    <col min="14" max="14" width="1.85546875" customWidth="1"/>
    <col min="15" max="15" width="5" customWidth="1"/>
    <col min="16" max="16" width="106" customWidth="1"/>
    <col min="17" max="18" width="57.7109375" customWidth="1"/>
    <col min="20" max="20" width="17.5703125" bestFit="1" customWidth="1"/>
    <col min="21" max="21" width="2.42578125" customWidth="1"/>
    <col min="23" max="23" width="7.28515625" customWidth="1"/>
    <col min="24" max="24" width="8.28515625" bestFit="1" customWidth="1"/>
    <col min="25" max="25" width="9" bestFit="1" customWidth="1"/>
    <col min="27" max="27" width="7.7109375" customWidth="1"/>
    <col min="28" max="28" width="13.42578125" bestFit="1" customWidth="1"/>
    <col min="29" max="29" width="13.140625" bestFit="1" customWidth="1"/>
    <col min="31" max="31" width="13.5703125" bestFit="1" customWidth="1"/>
  </cols>
  <sheetData>
    <row r="1" spans="1:32" ht="28.5" x14ac:dyDescent="0.45">
      <c r="D1" s="4" t="s">
        <v>60</v>
      </c>
    </row>
    <row r="2" spans="1:32" x14ac:dyDescent="0.25">
      <c r="C2" s="1" t="s">
        <v>0</v>
      </c>
      <c r="G2" s="1" t="s">
        <v>1</v>
      </c>
    </row>
    <row r="4" spans="1:32" x14ac:dyDescent="0.25">
      <c r="C4" s="7" t="s">
        <v>103</v>
      </c>
      <c r="G4" s="7" t="s">
        <v>110</v>
      </c>
    </row>
    <row r="5" spans="1:32" x14ac:dyDescent="0.25">
      <c r="C5" s="7" t="s">
        <v>181</v>
      </c>
      <c r="G5" s="7" t="s">
        <v>144</v>
      </c>
    </row>
    <row r="6" spans="1:32" x14ac:dyDescent="0.25">
      <c r="C6" s="7" t="s">
        <v>183</v>
      </c>
      <c r="G6" s="7" t="s">
        <v>145</v>
      </c>
    </row>
    <row r="9" spans="1:32" x14ac:dyDescent="0.25">
      <c r="C9" s="1" t="s">
        <v>26</v>
      </c>
      <c r="G9" s="1" t="s">
        <v>27</v>
      </c>
    </row>
    <row r="11" spans="1:32" x14ac:dyDescent="0.25">
      <c r="C11" s="7" t="s">
        <v>146</v>
      </c>
      <c r="G11" s="7" t="s">
        <v>182</v>
      </c>
    </row>
    <row r="12" spans="1:32" x14ac:dyDescent="0.25">
      <c r="C12" s="7" t="s">
        <v>201</v>
      </c>
      <c r="G12" s="7" t="s">
        <v>99</v>
      </c>
    </row>
    <row r="13" spans="1:32" x14ac:dyDescent="0.25">
      <c r="C13" s="7" t="s">
        <v>147</v>
      </c>
      <c r="G13" s="7" t="s">
        <v>185</v>
      </c>
    </row>
    <row r="16" spans="1:32" x14ac:dyDescent="0.25">
      <c r="A16" s="1" t="s">
        <v>2</v>
      </c>
      <c r="I16" s="1" t="s">
        <v>10</v>
      </c>
      <c r="M16" s="1" t="s">
        <v>11</v>
      </c>
      <c r="P16" s="1" t="s">
        <v>88</v>
      </c>
      <c r="V16" t="s">
        <v>12</v>
      </c>
      <c r="W16" t="s">
        <v>13</v>
      </c>
      <c r="X16" t="s">
        <v>36</v>
      </c>
      <c r="Y16" t="s">
        <v>37</v>
      </c>
      <c r="Z16" t="s">
        <v>14</v>
      </c>
      <c r="AA16" t="s">
        <v>11</v>
      </c>
      <c r="AB16" t="s">
        <v>15</v>
      </c>
      <c r="AC16" t="s">
        <v>16</v>
      </c>
      <c r="AE16" t="s">
        <v>18</v>
      </c>
      <c r="AF16" t="s">
        <v>19</v>
      </c>
    </row>
    <row r="18" spans="1:33" x14ac:dyDescent="0.25">
      <c r="A18" s="7" t="s">
        <v>154</v>
      </c>
      <c r="B18" t="s">
        <v>4</v>
      </c>
      <c r="C18" t="str">
        <f>C4</f>
        <v>KVVE Massemen United</v>
      </c>
      <c r="E18" t="s">
        <v>3</v>
      </c>
      <c r="G18" t="str">
        <f>C5</f>
        <v>KVC DT Borsbeke B</v>
      </c>
      <c r="Q18" t="str">
        <f>IF(COUNT(I18:K18)=3,1,"")</f>
        <v/>
      </c>
      <c r="T18" t="str">
        <f>C4</f>
        <v>KVVE Massemen United</v>
      </c>
      <c r="V18">
        <f>COUNTIF(C18:C31,C4) + COUNTIF(G18:G31,C4)</f>
        <v>2</v>
      </c>
      <c r="W18">
        <f>COUNTIFS(C18:C31,C4,M18:M31,3) + COUNTIFS(G18:G31,C4,O18:O31,3)</f>
        <v>0</v>
      </c>
      <c r="X18">
        <f>COUNTIFS(C18:C31,C4,M18:M31,1) + COUNTIFS(G18:G31,C4,O18:O31,1)</f>
        <v>0</v>
      </c>
      <c r="Y18">
        <f>COUNTIFS(C18:C31,C4,M18:M31,2) + COUNTIFS(G18:G31,C4,O18:O31,2)</f>
        <v>0</v>
      </c>
      <c r="Z18">
        <f>COUNTIFS(C18:C31,C4,M18:M31,0) + COUNTIFS(G18:G31,C4,O18:O31,0)</f>
        <v>0</v>
      </c>
      <c r="AA18">
        <f>W18*3+X18+(Y18*2)</f>
        <v>0</v>
      </c>
      <c r="AB18">
        <f>SUMIF(C18:C31,C4,I18:I31) + SUMIF(G18:G31,C4,K18:K31)</f>
        <v>0</v>
      </c>
      <c r="AC18">
        <f>SUMIF(C18:C31,C4,K18:K31) + SUMIF(G18:G31,C4,I18:I31)</f>
        <v>0</v>
      </c>
      <c r="AE18">
        <f>RANK(AF18,AF18:AF20,0)</f>
        <v>1</v>
      </c>
      <c r="AF18">
        <f>AA18+(W18/100)+(AB18/10000)+((AB18-AC18)/1000000)</f>
        <v>0</v>
      </c>
      <c r="AG18" t="str">
        <f>C4</f>
        <v>KVVE Massemen United</v>
      </c>
    </row>
    <row r="19" spans="1:33" x14ac:dyDescent="0.25">
      <c r="A19" s="7" t="s">
        <v>154</v>
      </c>
      <c r="B19" t="s">
        <v>5</v>
      </c>
      <c r="C19" t="str">
        <f>G4</f>
        <v>KVV Schelde</v>
      </c>
      <c r="E19" t="s">
        <v>3</v>
      </c>
      <c r="G19" t="str">
        <f>G5</f>
        <v>FC Galmaarden</v>
      </c>
      <c r="Q19" t="str">
        <f>IF(COUNT(I19:K19)=3,1,"")</f>
        <v/>
      </c>
      <c r="T19" t="str">
        <f>C5</f>
        <v>KVC DT Borsbeke B</v>
      </c>
      <c r="V19">
        <f>COUNTIF(C18:C31,C5) + COUNTIF(G18:G31,C5)</f>
        <v>2</v>
      </c>
      <c r="W19">
        <f>COUNTIFS(C18:C31,C5,M18:M31,3) + COUNTIFS(G18:G31,C5,O18:O31,3)</f>
        <v>0</v>
      </c>
      <c r="X19">
        <f>COUNTIFS(C18:C31,C5,M18:M31,1) + COUNTIFS(G18:G31,C5,O18:O31,1)</f>
        <v>0</v>
      </c>
      <c r="Y19">
        <f>COUNTIFS(C18:C31,C5,M18:M31,2) + COUNTIFS(G18:G31,C5,O18:O31,2)</f>
        <v>0</v>
      </c>
      <c r="Z19">
        <f>COUNTIFS(C18:C31,C5,M18:M31,0) + COUNTIFS(G18:G31,C5,O18:O31,0)</f>
        <v>0</v>
      </c>
      <c r="AA19">
        <f>W19*3+X19+(Y19*2)</f>
        <v>0</v>
      </c>
      <c r="AB19">
        <f>SUMIF(C18:C31,C5,I18:I31) + SUMIF(G18:G31,C5,K18:K31)</f>
        <v>0</v>
      </c>
      <c r="AC19">
        <f>SUMIF(C18:C31,C5,K18:K31) + SUMIF(G18:G31,C5,I18:I31)</f>
        <v>0</v>
      </c>
      <c r="AE19">
        <f>RANK(AF19,AF18:AF20,0)</f>
        <v>1</v>
      </c>
      <c r="AF19">
        <f t="shared" ref="AF19:AF20" si="0">AA19+(W19/100)+(AB19/10000)+((AB19-AC19)/1000000)</f>
        <v>0</v>
      </c>
      <c r="AG19" t="str">
        <f>C5</f>
        <v>KVC DT Borsbeke B</v>
      </c>
    </row>
    <row r="20" spans="1:33" x14ac:dyDescent="0.25">
      <c r="A20" s="7" t="s">
        <v>154</v>
      </c>
      <c r="B20" t="s">
        <v>6</v>
      </c>
      <c r="C20" t="str">
        <f>C11</f>
        <v>FC Merelbeke</v>
      </c>
      <c r="E20" t="s">
        <v>3</v>
      </c>
      <c r="G20" t="str">
        <f>C12</f>
        <v>KAV Dendermonde</v>
      </c>
      <c r="Q20" t="str">
        <f>IF(COUNT(I20:K20)=3,1,"")</f>
        <v/>
      </c>
      <c r="T20" t="str">
        <f>C6</f>
        <v>VK Jong Geraardsbergen</v>
      </c>
      <c r="V20">
        <f>COUNTIF(C18:C31,C6) + COUNTIF(G18:G31,C6)</f>
        <v>1</v>
      </c>
      <c r="W20">
        <f>COUNTIFS(C18:C31,C6,M18:M31,3) + COUNTIFS(G18:G31,C6,O18:O31,3)</f>
        <v>0</v>
      </c>
      <c r="X20">
        <f>COUNTIFS(C18:C31,C6,M18:M31,1) + COUNTIFS(G18:G31,C6,O18:O31,1)</f>
        <v>0</v>
      </c>
      <c r="Y20">
        <f>COUNTIFS(C18:C31,C6,M18:M31,2) + COUNTIFS(G18:G31,C6,O18:O31,2)</f>
        <v>0</v>
      </c>
      <c r="Z20">
        <f>COUNTIFS(C18:C31,C6,M18:M31,0) + COUNTIFS(G18:G31,C6,O18:O31,0)</f>
        <v>0</v>
      </c>
      <c r="AA20">
        <f>W20*3+X20+(Y20*2)</f>
        <v>0</v>
      </c>
      <c r="AB20">
        <f>SUMIF(C18:C31,C6,I18:I31) + SUMIF(G18:G31,C6,K18:K31)</f>
        <v>0</v>
      </c>
      <c r="AC20">
        <f>SUMIF(C18:C31,C6,K18:K31) + SUMIF(G18:G31,C6,I18:I31)</f>
        <v>0</v>
      </c>
      <c r="AE20">
        <f>RANK(AF20,AF18:AF20,0)</f>
        <v>1</v>
      </c>
      <c r="AF20">
        <f t="shared" si="0"/>
        <v>0</v>
      </c>
      <c r="AG20" t="str">
        <f>C6</f>
        <v>VK Jong Geraardsbergen</v>
      </c>
    </row>
    <row r="21" spans="1:33" x14ac:dyDescent="0.25">
      <c r="A21" s="7" t="s">
        <v>154</v>
      </c>
      <c r="B21" t="s">
        <v>7</v>
      </c>
      <c r="C21" t="str">
        <f>G11</f>
        <v>KVC DT Borsbeke A</v>
      </c>
      <c r="E21" t="s">
        <v>3</v>
      </c>
      <c r="G21" t="str">
        <f>G12</f>
        <v>KVVE Massemen City</v>
      </c>
      <c r="Q21" t="str">
        <f>IF(COUNT(I21:K21)=3,1,"")</f>
        <v/>
      </c>
    </row>
    <row r="23" spans="1:33" x14ac:dyDescent="0.25">
      <c r="A23" s="7" t="s">
        <v>186</v>
      </c>
      <c r="B23" t="s">
        <v>4</v>
      </c>
      <c r="C23" t="str">
        <f>C5</f>
        <v>KVC DT Borsbeke B</v>
      </c>
      <c r="E23" t="s">
        <v>3</v>
      </c>
      <c r="G23" t="s">
        <v>120</v>
      </c>
      <c r="Q23" t="str">
        <f>IF(COUNT(I23:K23)=3,1,"")</f>
        <v/>
      </c>
      <c r="T23" t="str">
        <f>G4</f>
        <v>KVV Schelde</v>
      </c>
      <c r="V23">
        <f>COUNTIF(C18:C31,G4) + COUNTIF(G18:G31,G4)</f>
        <v>2</v>
      </c>
      <c r="W23">
        <f>COUNTIFS(C18:C31,G4,M18:M31,3) + COUNTIFS(G18:G31,G4,O18:O31,3)</f>
        <v>0</v>
      </c>
      <c r="X23">
        <f>COUNTIFS(C18:C31,G4,M18:M31,1) + COUNTIFS(G18:G31,G4,O18:O31,1)</f>
        <v>0</v>
      </c>
      <c r="Y23">
        <f>COUNTIFS(C18:C31,G4,M18:M31,2) + COUNTIFS(G18:G31,G4,O18:O31,2)</f>
        <v>0</v>
      </c>
      <c r="Z23">
        <f>COUNTIFS(C18:C31,G4,M18:M31,0) + COUNTIFS(G18:G31,G4,O18:O31,0)</f>
        <v>0</v>
      </c>
      <c r="AA23">
        <f>W23*3+X23+(Y23*2)</f>
        <v>0</v>
      </c>
      <c r="AB23">
        <f>SUMIF(C18:C31,G4,I18:I31) + SUMIF(G18:G31,G4,K18:K31)</f>
        <v>0</v>
      </c>
      <c r="AC23">
        <f>SUMIF(C18:C31,G4,K18:K31) + SUMIF(G18:G31,G4,I18:I31)</f>
        <v>0</v>
      </c>
      <c r="AE23">
        <f>RANK(AF23,AF23:AF25,0)</f>
        <v>1</v>
      </c>
      <c r="AF23">
        <f t="shared" ref="AF23:AF25" si="1">AA23+(W23/100)+(AB23/10000)+((AB23-AC23)/1000000)</f>
        <v>0</v>
      </c>
      <c r="AG23" t="str">
        <f>G4</f>
        <v>KVV Schelde</v>
      </c>
    </row>
    <row r="24" spans="1:33" x14ac:dyDescent="0.25">
      <c r="A24" s="7" t="s">
        <v>186</v>
      </c>
      <c r="B24" t="s">
        <v>5</v>
      </c>
      <c r="C24" t="str">
        <f>G5</f>
        <v>FC Galmaarden</v>
      </c>
      <c r="E24" t="s">
        <v>3</v>
      </c>
      <c r="G24" t="str">
        <f>G6</f>
        <v>KSV Pittem</v>
      </c>
      <c r="Q24" t="str">
        <f>IF(COUNT(I24:K24)=3,1,"")</f>
        <v/>
      </c>
      <c r="T24" t="str">
        <f>G5</f>
        <v>FC Galmaarden</v>
      </c>
      <c r="V24">
        <f>COUNTIF(C18:C31,G5) + COUNTIF(G18:G31,G5)</f>
        <v>2</v>
      </c>
      <c r="W24">
        <f>COUNTIFS(C18:C31,G5,M18:M31,3) + COUNTIFS(G18:G31,G5,O18:O31,3)</f>
        <v>0</v>
      </c>
      <c r="X24">
        <f>COUNTIFS(C18:C31,G5,M18:M31,1) + COUNTIFS(G18:G31,G5,O18:O31,1)</f>
        <v>0</v>
      </c>
      <c r="Y24">
        <f>COUNTIFS(C18:C31,G5,M18:M31,2) + COUNTIFS(G18:G31,G5,O18:O31,2)</f>
        <v>0</v>
      </c>
      <c r="Z24">
        <f>COUNTIFS(C18:C31,G5,M18:M31,0) + COUNTIFS(G18:G31,G5,O18:O31,0)</f>
        <v>0</v>
      </c>
      <c r="AA24">
        <f>W24*3+X24+(Y24*2)</f>
        <v>0</v>
      </c>
      <c r="AB24">
        <f>SUMIF(C18:C31,G5,I18:I31) + SUMIF(G18:G31,G5,K18:K31)</f>
        <v>0</v>
      </c>
      <c r="AC24">
        <f>SUMIF(C18:C31,G5,K18:K31) + SUMIF(G18:G31,G5,I18:I31)</f>
        <v>0</v>
      </c>
      <c r="AE24">
        <f>RANK(AF24,AF23:AF25,0)</f>
        <v>1</v>
      </c>
      <c r="AF24">
        <f t="shared" si="1"/>
        <v>0</v>
      </c>
      <c r="AG24" t="str">
        <f>G5</f>
        <v>FC Galmaarden</v>
      </c>
    </row>
    <row r="25" spans="1:33" x14ac:dyDescent="0.25">
      <c r="A25" s="7" t="s">
        <v>186</v>
      </c>
      <c r="B25" t="s">
        <v>6</v>
      </c>
      <c r="C25" t="str">
        <f>C12</f>
        <v>KAV Dendermonde</v>
      </c>
      <c r="E25" t="s">
        <v>3</v>
      </c>
      <c r="G25" t="str">
        <f>C13</f>
        <v>SV Voorde</v>
      </c>
      <c r="Q25" t="str">
        <f>IF(COUNT(I25:K25)=3,1,"")</f>
        <v/>
      </c>
      <c r="T25" t="str">
        <f>G6</f>
        <v>KSV Pittem</v>
      </c>
      <c r="V25">
        <f>COUNTIF(C18:C31,G6) + COUNTIF(G18:G31,G6)</f>
        <v>2</v>
      </c>
      <c r="W25">
        <f>COUNTIFS(C18:C31,G6,M18:M31,3) + COUNTIFS(G18:G31,G6,O18:O31,3)</f>
        <v>0</v>
      </c>
      <c r="X25">
        <f>COUNTIFS(C18:C31,G6,M18:M31,1) + COUNTIFS(G18:G31,G6,O18:O31,1)</f>
        <v>0</v>
      </c>
      <c r="Y25">
        <f>COUNTIFS(C18:C31,G6,M18:M31,2) + COUNTIFS(G18:G31,G6,O18:O31,2)</f>
        <v>0</v>
      </c>
      <c r="Z25">
        <f>COUNTIFS(C18:C31,G6,M18:M31,0) + COUNTIFS(G18:G31,G6,O18:O31,0)</f>
        <v>0</v>
      </c>
      <c r="AA25">
        <f>W25*3+X25+(Y25*2)</f>
        <v>0</v>
      </c>
      <c r="AB25">
        <f>SUMIF(C18:C31,G6,I18:I31) + SUMIF(G18:G31,G6,K18:K31)</f>
        <v>0</v>
      </c>
      <c r="AC25">
        <f>SUMIF(C18:C31,G6,K18:K31) + SUMIF(G18:G31,G6,I18:I31)</f>
        <v>0</v>
      </c>
      <c r="AE25">
        <f>RANK(AF25,AF23:AF25,0)</f>
        <v>1</v>
      </c>
      <c r="AF25">
        <f t="shared" si="1"/>
        <v>0</v>
      </c>
      <c r="AG25" t="str">
        <f>G6</f>
        <v>KSV Pittem</v>
      </c>
    </row>
    <row r="26" spans="1:33" x14ac:dyDescent="0.25">
      <c r="A26" s="7" t="s">
        <v>186</v>
      </c>
      <c r="B26" t="s">
        <v>7</v>
      </c>
      <c r="C26" t="str">
        <f>G12</f>
        <v>KVVE Massemen City</v>
      </c>
      <c r="E26" t="s">
        <v>3</v>
      </c>
      <c r="G26" t="str">
        <f>G13</f>
        <v xml:space="preserve">KV Sint Gillis </v>
      </c>
      <c r="Q26" t="str">
        <f>IF(COUNT(I26:K26)=3,1,"")</f>
        <v/>
      </c>
    </row>
    <row r="28" spans="1:33" x14ac:dyDescent="0.25">
      <c r="A28" s="7" t="s">
        <v>187</v>
      </c>
      <c r="B28" t="s">
        <v>4</v>
      </c>
      <c r="C28" t="str">
        <f>C6</f>
        <v>VK Jong Geraardsbergen</v>
      </c>
      <c r="E28" t="s">
        <v>3</v>
      </c>
      <c r="G28" t="str">
        <f>C4</f>
        <v>KVVE Massemen United</v>
      </c>
      <c r="T28" t="str">
        <f>C11</f>
        <v>FC Merelbeke</v>
      </c>
      <c r="V28">
        <f>COUNTIF(C18:C31,C11) + COUNTIF(G18:G31,C11)</f>
        <v>2</v>
      </c>
      <c r="W28">
        <f>COUNTIFS(C18:C31,C11,M18:M31,3) + COUNTIFS(G18:G31,C11,O18:O31,3)</f>
        <v>0</v>
      </c>
      <c r="X28">
        <f>COUNTIFS(C18:C31,C11,M18:M31,1) + COUNTIFS(G18:G31,C11,O18:O31,1)</f>
        <v>0</v>
      </c>
      <c r="Y28">
        <f>COUNTIFS(C18:C31,C11,M18:M31,2) + COUNTIFS(G18:G31,C11,O18:O31,2)</f>
        <v>0</v>
      </c>
      <c r="Z28">
        <f>COUNTIFS(C18:C31,C11,M18:M31,0) + COUNTIFS(G18:G31,C11,O18:O31,0)</f>
        <v>0</v>
      </c>
      <c r="AA28">
        <f>W28*3+X28+(Y28*2)</f>
        <v>0</v>
      </c>
      <c r="AB28">
        <f>SUMIF(C18:C31,C11,I18:I31) + SUMIF(G18:G31,C11,K18:K31)</f>
        <v>0</v>
      </c>
      <c r="AC28">
        <f>SUMIF(C18:C31,C11,K18:K31) + SUMIF(G18:G31,C11,I18:I31)</f>
        <v>0</v>
      </c>
      <c r="AE28">
        <f>RANK(AF28,AF28:AF30,0)</f>
        <v>1</v>
      </c>
      <c r="AF28">
        <f t="shared" ref="AF28:AF34" si="2">AA28+(W28/100)+(AB28/10000)+((AB28-AC28)/1000000)</f>
        <v>0</v>
      </c>
      <c r="AG28" t="str">
        <f>C11</f>
        <v>FC Merelbeke</v>
      </c>
    </row>
    <row r="29" spans="1:33" x14ac:dyDescent="0.25">
      <c r="A29" s="7" t="s">
        <v>187</v>
      </c>
      <c r="B29" t="s">
        <v>5</v>
      </c>
      <c r="C29" t="str">
        <f>G6</f>
        <v>KSV Pittem</v>
      </c>
      <c r="E29" t="s">
        <v>3</v>
      </c>
      <c r="G29" t="str">
        <f>G4</f>
        <v>KVV Schelde</v>
      </c>
      <c r="T29" t="str">
        <f>C12</f>
        <v>KAV Dendermonde</v>
      </c>
      <c r="V29">
        <f>COUNTIF(C18:C31,C12) + COUNTIF(G18:G31,C12)</f>
        <v>2</v>
      </c>
      <c r="W29">
        <f>COUNTIFS(C18:C31,C12,M18:M31,3) + COUNTIFS(G18:G31,C12,O18:O31,3)</f>
        <v>0</v>
      </c>
      <c r="X29">
        <f>COUNTIFS(C18:C31,C12,M18:M31,1) + COUNTIFS(G18:G31,C12,O18:O31,1)</f>
        <v>0</v>
      </c>
      <c r="Y29">
        <f>COUNTIFS(C18:C31,C12,M18:M31,2) + COUNTIFS(G18:G31,C12,O18:O31,2)</f>
        <v>0</v>
      </c>
      <c r="Z29">
        <f>COUNTIFS(C18:C31,C12,M18:M31,0) + COUNTIFS(G18:G31,C12,O18:O31,0)</f>
        <v>0</v>
      </c>
      <c r="AA29">
        <f>W29*3+X29+(Y29*2)</f>
        <v>0</v>
      </c>
      <c r="AB29">
        <f>SUMIF(C18:C31,C12,I18:I31) + SUMIF(G18:G31,C12,K18:K31)</f>
        <v>0</v>
      </c>
      <c r="AC29">
        <f>SUMIF(C18:C31,C12,K18:K31) + SUMIF(G18:G31,C12,I18:I31)</f>
        <v>0</v>
      </c>
      <c r="AE29">
        <f>RANK(AF29,AF28:AF30,0)</f>
        <v>1</v>
      </c>
      <c r="AF29">
        <f t="shared" si="2"/>
        <v>0</v>
      </c>
      <c r="AG29" t="str">
        <f>C12</f>
        <v>KAV Dendermonde</v>
      </c>
    </row>
    <row r="30" spans="1:33" x14ac:dyDescent="0.25">
      <c r="A30" s="7" t="s">
        <v>187</v>
      </c>
      <c r="B30" t="s">
        <v>6</v>
      </c>
      <c r="C30" t="str">
        <f>C13</f>
        <v>SV Voorde</v>
      </c>
      <c r="E30" t="s">
        <v>3</v>
      </c>
      <c r="G30" t="str">
        <f>C11</f>
        <v>FC Merelbeke</v>
      </c>
      <c r="T30" t="str">
        <f>C13</f>
        <v>SV Voorde</v>
      </c>
      <c r="V30">
        <f>COUNTIF(C18:C31,C13) + COUNTIF(G18:G31,C13)</f>
        <v>2</v>
      </c>
      <c r="W30">
        <f>COUNTIFS(C18:C31,C13,M18:M31,3) + COUNTIFS(G18:G31,C13,O18:O31,3)</f>
        <v>0</v>
      </c>
      <c r="X30">
        <f>COUNTIFS(C18:C31,C13,M18:M31,1) + COUNTIFS(G18:G31,C13,O18:O31,1)</f>
        <v>0</v>
      </c>
      <c r="Y30">
        <f>COUNTIFS(C18:C31,C13,M18:M31,2) + COUNTIFS(G18:G31,C13,O18:O31,2)</f>
        <v>0</v>
      </c>
      <c r="Z30">
        <f>COUNTIFS(C18:C31,C13,M18:M31,0) + COUNTIFS(G18:G31,C13,O18:O31,0)</f>
        <v>0</v>
      </c>
      <c r="AA30">
        <f>W30*3+X30+(Y30*2)</f>
        <v>0</v>
      </c>
      <c r="AB30">
        <f>SUMIF(C18:C31,C13,I18:I31) + SUMIF(G18:G31,C13,K18:K31)</f>
        <v>0</v>
      </c>
      <c r="AC30">
        <f>SUMIF(C18:C31,C13,K18:K31) + SUMIF(G18:G31,C13,I18:I31)</f>
        <v>0</v>
      </c>
      <c r="AE30">
        <f>RANK(AF30,AF28:AF30,0)</f>
        <v>1</v>
      </c>
      <c r="AF30">
        <f t="shared" si="2"/>
        <v>0</v>
      </c>
      <c r="AG30" t="str">
        <f>C13</f>
        <v>SV Voorde</v>
      </c>
    </row>
    <row r="31" spans="1:33" x14ac:dyDescent="0.25">
      <c r="A31" s="7" t="s">
        <v>187</v>
      </c>
      <c r="B31" t="s">
        <v>7</v>
      </c>
      <c r="C31" t="str">
        <f>G13</f>
        <v xml:space="preserve">KV Sint Gillis </v>
      </c>
      <c r="E31" t="s">
        <v>3</v>
      </c>
      <c r="G31" t="str">
        <f>G11</f>
        <v>KVC DT Borsbeke A</v>
      </c>
    </row>
    <row r="32" spans="1:33" x14ac:dyDescent="0.25">
      <c r="T32" t="str">
        <f>G11</f>
        <v>KVC DT Borsbeke A</v>
      </c>
      <c r="V32">
        <f>COUNTIF(C18:C31,G11) + COUNTIF(G18:G31,G11)</f>
        <v>2</v>
      </c>
      <c r="W32">
        <f>COUNTIFS(C18:C31,G11,M18:M31,3) + COUNTIFS(G18:G31,G11,O18:O31,3)</f>
        <v>0</v>
      </c>
      <c r="X32">
        <f>COUNTIFS(C18:C31,G11,M18:M31,1) + COUNTIFS(G18:G31,G11,O18:O31,1)</f>
        <v>0</v>
      </c>
      <c r="Y32">
        <f>COUNTIFS(C18:C31,G11,M18:M31,2) + COUNTIFS(G18:G31,G11,O18:O31,2)</f>
        <v>0</v>
      </c>
      <c r="Z32">
        <f>COUNTIFS(C18:C31,G11,M18:M31,0) + COUNTIFS(G18:G31,G11,O18:O31,0)</f>
        <v>0</v>
      </c>
      <c r="AA32">
        <f>W32*3+X32+(Y32*2)</f>
        <v>0</v>
      </c>
      <c r="AB32">
        <f>SUMIF(C18:C31,G11,I18:I31) + SUMIF(G18:G31,G11,K18:K31)</f>
        <v>0</v>
      </c>
      <c r="AC32">
        <f>SUMIF(C18:C31,G11,K18:K31) + SUMIF(G18:G31,G11,I18:I31)</f>
        <v>0</v>
      </c>
      <c r="AE32">
        <f>RANK(AF32,AF32:AF34,0)</f>
        <v>1</v>
      </c>
      <c r="AF32">
        <f t="shared" si="2"/>
        <v>0</v>
      </c>
      <c r="AG32" t="str">
        <f>G11</f>
        <v>KVC DT Borsbeke A</v>
      </c>
    </row>
    <row r="33" spans="1:33" x14ac:dyDescent="0.25">
      <c r="A33" s="1" t="s">
        <v>8</v>
      </c>
      <c r="G33" s="1" t="s">
        <v>9</v>
      </c>
      <c r="T33" t="str">
        <f>G12</f>
        <v>KVVE Massemen City</v>
      </c>
      <c r="V33">
        <f>COUNTIF(C18:C31,G12) + COUNTIF(G18:G31,G12)</f>
        <v>2</v>
      </c>
      <c r="W33">
        <f>COUNTIFS(C18:C31,G12,M18:M31,3) + COUNTIFS(G18:G31,G12,O18:O31,3)</f>
        <v>0</v>
      </c>
      <c r="X33">
        <f>COUNTIFS(C18:C31,G12,M18:M31,1) + COUNTIFS(G18:G31,G12,O18:O31,1)</f>
        <v>0</v>
      </c>
      <c r="Y33">
        <f>COUNTIFS(C18:C31,G12,M18:M31,2) + COUNTIFS(G18:G31,G12,O18:O31,2)</f>
        <v>0</v>
      </c>
      <c r="Z33">
        <f>COUNTIFS(C18:C31,G12,M18:M31,0) + COUNTIFS(G18:G31,G12,O18:O31,0)</f>
        <v>0</v>
      </c>
      <c r="AA33">
        <f>W33*3+X33+(Y33*2)</f>
        <v>0</v>
      </c>
      <c r="AB33">
        <f>SUMIF(C18:C31,G12,I18:I31) + SUMIF(G18:G31,G12,K18:K31)</f>
        <v>0</v>
      </c>
      <c r="AC33">
        <f>SUMIF(C18:C31,G12,K18:K31) + SUMIF(G18:G31,G12,I18:I31)</f>
        <v>0</v>
      </c>
      <c r="AE33">
        <f>RANK(AF33,AF32:AF34,0)</f>
        <v>1</v>
      </c>
      <c r="AF33">
        <f t="shared" si="2"/>
        <v>0</v>
      </c>
      <c r="AG33" t="str">
        <f>G12</f>
        <v>KVVE Massemen City</v>
      </c>
    </row>
    <row r="34" spans="1:33" x14ac:dyDescent="0.25">
      <c r="T34" t="str">
        <f>G13</f>
        <v xml:space="preserve">KV Sint Gillis </v>
      </c>
      <c r="V34">
        <f>COUNTIF(C18:C31,G13) + COUNTIF(G18:G31,G13)</f>
        <v>2</v>
      </c>
      <c r="W34">
        <f>COUNTIFS(C18:C31,G13,M18:M31,3) + COUNTIFS(G18:G31,G13,O18:O31,3)</f>
        <v>0</v>
      </c>
      <c r="X34">
        <f>COUNTIFS(C18:C31,G13,M18:M31,1) + COUNTIFS(G18:G31,G13,O18:O31,1)</f>
        <v>0</v>
      </c>
      <c r="Y34">
        <f>COUNTIFS(C18:C31,G13,M18:M31,2) + COUNTIFS(G18:G31,G13,O18:O31,2)</f>
        <v>0</v>
      </c>
      <c r="Z34">
        <f>COUNTIFS(C18:C31,G13,M18:M31,0) + COUNTIFS(G18:G31,G13,O18:O31,0)</f>
        <v>0</v>
      </c>
      <c r="AA34">
        <f>W34*3+X34+(Y34*2)</f>
        <v>0</v>
      </c>
      <c r="AB34">
        <f>SUMIF(C18:C31,G13,I18:I31) + SUMIF(G18:G31,G13,K18:K31)</f>
        <v>0</v>
      </c>
      <c r="AC34">
        <f>SUMIF(C18:C31,G13,K18:K31) + SUMIF(G18:G31,G13,I18:I31)</f>
        <v>0</v>
      </c>
      <c r="AE34">
        <f>RANK(AF34,AF32:AF34,0)</f>
        <v>1</v>
      </c>
      <c r="AF34">
        <f t="shared" si="2"/>
        <v>0</v>
      </c>
      <c r="AG34" t="str">
        <f>G13</f>
        <v xml:space="preserve">KV Sint Gillis </v>
      </c>
    </row>
    <row r="35" spans="1:33" x14ac:dyDescent="0.25">
      <c r="A35">
        <v>1</v>
      </c>
      <c r="B35" t="str">
        <f>IF(I18="","",VLOOKUP(A35,AE18:AG20,3,0))</f>
        <v/>
      </c>
      <c r="F35">
        <v>1</v>
      </c>
      <c r="G35" t="str">
        <f>IF(I18="","",VLOOKUP(F35,AE23:AG25,3,0))</f>
        <v/>
      </c>
    </row>
    <row r="36" spans="1:33" x14ac:dyDescent="0.25">
      <c r="A36">
        <v>2</v>
      </c>
      <c r="B36" t="str">
        <f>IF(I18="","",VLOOKUP(A36,AE18:AG20,3,0))</f>
        <v/>
      </c>
      <c r="F36">
        <v>2</v>
      </c>
      <c r="G36" t="str">
        <f>IF(I18="","",VLOOKUP(F36,AE23:AG25,3,0))</f>
        <v/>
      </c>
    </row>
    <row r="37" spans="1:33" x14ac:dyDescent="0.25">
      <c r="A37">
        <v>3</v>
      </c>
      <c r="B37" t="str">
        <f>IF(I18="","",VLOOKUP(A37,AE18:AG20,3,0))</f>
        <v/>
      </c>
      <c r="F37">
        <v>3</v>
      </c>
      <c r="G37" t="str">
        <f>IF(I18="","",VLOOKUP(F37,AE23:AG25,3,0))</f>
        <v/>
      </c>
    </row>
    <row r="39" spans="1:33" x14ac:dyDescent="0.25">
      <c r="W39" t="s">
        <v>17</v>
      </c>
    </row>
    <row r="40" spans="1:33" x14ac:dyDescent="0.25">
      <c r="A40" s="1" t="s">
        <v>29</v>
      </c>
      <c r="G40" s="1" t="s">
        <v>30</v>
      </c>
      <c r="W40" t="s">
        <v>38</v>
      </c>
    </row>
    <row r="41" spans="1:33" x14ac:dyDescent="0.25">
      <c r="W41" t="s">
        <v>34</v>
      </c>
    </row>
    <row r="42" spans="1:33" x14ac:dyDescent="0.25">
      <c r="A42">
        <v>1</v>
      </c>
      <c r="B42" t="str">
        <f>IF(I18="","",VLOOKUP(A42,AE28:AG30,3,0))</f>
        <v/>
      </c>
      <c r="F42">
        <v>1</v>
      </c>
      <c r="G42" t="str">
        <f>IF(I18="","",VLOOKUP(F42,AE32:AG34,3,0))</f>
        <v/>
      </c>
      <c r="W42" t="s">
        <v>20</v>
      </c>
    </row>
    <row r="43" spans="1:33" x14ac:dyDescent="0.25">
      <c r="A43">
        <v>2</v>
      </c>
      <c r="B43" t="str">
        <f>IF(I18="","",VLOOKUP(A43,AE28:AG30,3,0))</f>
        <v/>
      </c>
      <c r="F43">
        <v>2</v>
      </c>
      <c r="G43" t="str">
        <f>IF(I19="","",VLOOKUP(F43,AE32:AG34,3,0))</f>
        <v/>
      </c>
      <c r="W43" t="s">
        <v>35</v>
      </c>
    </row>
    <row r="44" spans="1:33" x14ac:dyDescent="0.25">
      <c r="A44">
        <v>3</v>
      </c>
      <c r="B44" t="str">
        <f>IF(I18="","",VLOOKUP(A44,AE28:AG30,3,0))</f>
        <v/>
      </c>
      <c r="F44">
        <v>3</v>
      </c>
      <c r="G44" t="str">
        <f>IF(I20="","",VLOOKUP(F44,AE32:AG34,3,0))</f>
        <v/>
      </c>
    </row>
    <row r="46" spans="1:33" x14ac:dyDescent="0.25">
      <c r="A46" s="1" t="s">
        <v>2</v>
      </c>
      <c r="I46" s="1" t="s">
        <v>10</v>
      </c>
      <c r="M46" s="1" t="s">
        <v>23</v>
      </c>
      <c r="P46" s="1" t="s">
        <v>88</v>
      </c>
    </row>
    <row r="48" spans="1:33" x14ac:dyDescent="0.25">
      <c r="A48" s="7" t="s">
        <v>58</v>
      </c>
      <c r="B48" t="s">
        <v>4</v>
      </c>
      <c r="C48" t="str">
        <f>B37</f>
        <v/>
      </c>
      <c r="E48" t="s">
        <v>3</v>
      </c>
      <c r="G48" t="str">
        <f>G37</f>
        <v/>
      </c>
      <c r="Q48" t="s">
        <v>69</v>
      </c>
    </row>
    <row r="49" spans="1:17" x14ac:dyDescent="0.25">
      <c r="A49" s="7" t="s">
        <v>58</v>
      </c>
      <c r="B49" t="s">
        <v>5</v>
      </c>
      <c r="C49" t="str">
        <f>B44</f>
        <v/>
      </c>
      <c r="E49" t="s">
        <v>3</v>
      </c>
      <c r="G49" t="str">
        <f>G44</f>
        <v/>
      </c>
      <c r="Q49" t="s">
        <v>72</v>
      </c>
    </row>
    <row r="50" spans="1:17" x14ac:dyDescent="0.25">
      <c r="A50" s="7" t="s">
        <v>58</v>
      </c>
      <c r="B50" t="s">
        <v>6</v>
      </c>
      <c r="C50" t="str">
        <f>B36</f>
        <v/>
      </c>
      <c r="E50" t="s">
        <v>3</v>
      </c>
      <c r="G50" t="str">
        <f>G36</f>
        <v/>
      </c>
      <c r="Q50" t="s">
        <v>70</v>
      </c>
    </row>
    <row r="51" spans="1:17" x14ac:dyDescent="0.25">
      <c r="A51" s="7" t="s">
        <v>58</v>
      </c>
      <c r="B51" t="s">
        <v>7</v>
      </c>
      <c r="C51" t="str">
        <f>B43</f>
        <v/>
      </c>
      <c r="E51" t="s">
        <v>3</v>
      </c>
      <c r="G51" t="str">
        <f>G43</f>
        <v/>
      </c>
      <c r="Q51" t="s">
        <v>71</v>
      </c>
    </row>
    <row r="53" spans="1:17" x14ac:dyDescent="0.25">
      <c r="A53" s="7" t="s">
        <v>188</v>
      </c>
      <c r="B53" t="s">
        <v>4</v>
      </c>
      <c r="C53" t="str">
        <f>B35</f>
        <v/>
      </c>
      <c r="E53" t="s">
        <v>3</v>
      </c>
      <c r="G53" t="str">
        <f>G35</f>
        <v/>
      </c>
      <c r="Q53" t="s">
        <v>73</v>
      </c>
    </row>
    <row r="54" spans="1:17" x14ac:dyDescent="0.25">
      <c r="A54" s="7" t="s">
        <v>188</v>
      </c>
      <c r="B54" t="s">
        <v>5</v>
      </c>
      <c r="C54" t="str">
        <f>B42</f>
        <v/>
      </c>
      <c r="E54" t="s">
        <v>3</v>
      </c>
      <c r="G54" t="str">
        <f>G42</f>
        <v/>
      </c>
      <c r="Q54" t="s">
        <v>74</v>
      </c>
    </row>
    <row r="57" spans="1:17" x14ac:dyDescent="0.25">
      <c r="A57" s="1" t="s">
        <v>21</v>
      </c>
      <c r="I57" s="1" t="s">
        <v>10</v>
      </c>
      <c r="M57" s="1" t="s">
        <v>23</v>
      </c>
      <c r="P57" s="1" t="s">
        <v>88</v>
      </c>
    </row>
    <row r="59" spans="1:17" x14ac:dyDescent="0.25">
      <c r="A59" s="7" t="s">
        <v>188</v>
      </c>
      <c r="B59" t="s">
        <v>5</v>
      </c>
      <c r="C59" t="str">
        <f>IF(I48="","",IF(K48&lt;I48,G48,IF(I48&lt;K48,C48,IF(I48=K48,IF(M48&lt;O48,C48,IF(O48&lt;M48,G48))))))</f>
        <v/>
      </c>
      <c r="E59" t="s">
        <v>3</v>
      </c>
      <c r="G59" t="str">
        <f>IF(I49="","",IF(K49&lt;I49,G49,IF(I49&lt;K49,C49,IF(I49=K49,IF(M49&lt;O49,C49,IF(O49&lt;M49,G49))))))</f>
        <v/>
      </c>
      <c r="Q59" t="s">
        <v>75</v>
      </c>
    </row>
    <row r="60" spans="1:17" x14ac:dyDescent="0.25">
      <c r="A60" s="7" t="s">
        <v>188</v>
      </c>
      <c r="B60" t="s">
        <v>4</v>
      </c>
      <c r="C60" t="str">
        <f>IF(I48="","",IF(I48&gt;K48,C48,IF(K48&gt;I48,G48,IF(I48=K48,IF(M48&gt;O48,C48,IF(O48&gt;M48,G48,""))))))</f>
        <v/>
      </c>
      <c r="E60" t="s">
        <v>3</v>
      </c>
      <c r="G60" t="str">
        <f>IF(I49="","",IF(I49&gt;K49,C49,IF(K49&gt;I49,G49,IF(I49=K49,IF(M49&gt;O49,C49,IF(O49&gt;M49,G49,""))))))</f>
        <v/>
      </c>
      <c r="Q60" t="s">
        <v>76</v>
      </c>
    </row>
    <row r="62" spans="1:17" x14ac:dyDescent="0.25">
      <c r="A62" s="7" t="s">
        <v>189</v>
      </c>
      <c r="B62" t="s">
        <v>7</v>
      </c>
      <c r="C62" t="str">
        <f>IF(I50="","",IF(K50&lt;I50,G50,IF(I50&lt;K50,C50,IF(I50=K50,IF(M50&lt;O50,C50,IF(O50&lt;M50,G50))))))</f>
        <v/>
      </c>
      <c r="E62" t="s">
        <v>3</v>
      </c>
      <c r="G62" t="str">
        <f>IF(I51="","",IF(K51&lt;I51,G51,IF(I51&lt;K51,C51,IF(I51=K51,IF(M51&lt;O51,C51,IF(O51&lt;M51,G51))))))</f>
        <v/>
      </c>
      <c r="Q62" t="s">
        <v>77</v>
      </c>
    </row>
    <row r="63" spans="1:17" x14ac:dyDescent="0.25">
      <c r="A63" s="7" t="s">
        <v>189</v>
      </c>
      <c r="B63" t="s">
        <v>6</v>
      </c>
      <c r="C63" t="str">
        <f>IF(I50="","",IF(I50&gt;K50,C50,IF(K50&gt;I50,G50,IF(I50=K50,IF(M50&gt;O50,C50,IF(O50&gt;M50,G50,""))))))</f>
        <v/>
      </c>
      <c r="E63" t="s">
        <v>3</v>
      </c>
      <c r="G63" t="str">
        <f>IF(I51="","",IF(I51&gt;K51,C51,IF(K51&gt;I51,G51,IF(I51=K51,IF(M51&gt;O51,C51,IF(O51&gt;M51,G51,""))))))</f>
        <v/>
      </c>
      <c r="Q63" t="s">
        <v>78</v>
      </c>
    </row>
    <row r="64" spans="1:17" x14ac:dyDescent="0.25">
      <c r="A64" s="7" t="s">
        <v>189</v>
      </c>
      <c r="B64" t="s">
        <v>5</v>
      </c>
      <c r="C64" t="str">
        <f>IF(I53="","",IF(K53&lt;I53,G53,IF(I53&lt;K53,C53,IF(I53=K53,IF(M53&lt;O53,C53,IF(O53&lt;M53,G53))))))</f>
        <v/>
      </c>
      <c r="E64" t="s">
        <v>3</v>
      </c>
      <c r="G64" t="str">
        <f>IF(I54="","",IF(K54&lt;I54,G54,IF(I54&lt;K54,C54,IF(I54=K54,IF(M54&lt;O54,C54,IF(O54&lt;M54,G54))))))</f>
        <v/>
      </c>
      <c r="Q64" t="s">
        <v>79</v>
      </c>
    </row>
    <row r="65" spans="1:17" x14ac:dyDescent="0.25">
      <c r="A65" s="7" t="s">
        <v>189</v>
      </c>
      <c r="B65" t="s">
        <v>4</v>
      </c>
      <c r="C65" t="str">
        <f>IF(I53="","",IF(I53&gt;K53,C53,IF(K53&gt;I53,G53,IF(I53=K53,IF(M53&gt;O53,C53,IF(O53&gt;M53,G53,""))))))</f>
        <v/>
      </c>
      <c r="E65" t="s">
        <v>3</v>
      </c>
      <c r="G65" t="str">
        <f>IF(I54="","",IF(I54&gt;K54,C54,IF(K54&gt;I54,G54,IF(I54=K54,IF(M54&gt;O54,C54,IF(O54&gt;M54,G54,""))))))</f>
        <v/>
      </c>
      <c r="Q65" t="s">
        <v>80</v>
      </c>
    </row>
    <row r="67" spans="1:17" ht="18.75" x14ac:dyDescent="0.3">
      <c r="A67" s="3" t="s">
        <v>22</v>
      </c>
    </row>
    <row r="69" spans="1:17" ht="18.75" x14ac:dyDescent="0.3">
      <c r="A69" s="5">
        <v>1</v>
      </c>
      <c r="B69" s="2" t="str">
        <f>IF(I65="","",IF(I65&gt;K65, C65,IF(I65&lt;K65,G65,IF(M65&gt;O65,C65,G65))))</f>
        <v/>
      </c>
      <c r="F69" s="5">
        <v>7</v>
      </c>
      <c r="G69" s="2" t="str">
        <f>IF(I62="","",IF(I62&gt;K62, C62,IF(I62&lt;K62,G62,IF(M62&gt;O62,C62,G62))))</f>
        <v/>
      </c>
    </row>
    <row r="70" spans="1:17" ht="18.75" x14ac:dyDescent="0.25">
      <c r="A70" s="5"/>
      <c r="F70" s="6"/>
    </row>
    <row r="71" spans="1:17" ht="18.75" x14ac:dyDescent="0.3">
      <c r="A71" s="5">
        <v>2</v>
      </c>
      <c r="B71" s="2" t="str">
        <f>IF(I65="","",IF(I65&lt;K65, C65,IF(I65&gt;K65,G65,IF(M65&lt;O65,C65,G65))))</f>
        <v/>
      </c>
      <c r="F71" s="5">
        <v>8</v>
      </c>
      <c r="G71" s="2" t="str">
        <f>IF(I62="","",IF(I62&lt;K62, C62,IF(I62&gt;K62,G62,IF(M62&lt;O62,C62,G62))))</f>
        <v/>
      </c>
    </row>
    <row r="72" spans="1:17" ht="18.75" x14ac:dyDescent="0.3">
      <c r="A72" s="5"/>
      <c r="B72" s="2"/>
      <c r="F72" s="6"/>
    </row>
    <row r="73" spans="1:17" ht="18.75" x14ac:dyDescent="0.3">
      <c r="A73" s="5">
        <v>3</v>
      </c>
      <c r="B73" s="2" t="str">
        <f>IF(I64="","",IF(I64&gt;K64, C64,IF(I64&lt;K64,G64,IF(M64&gt;O64,C64,G64))))</f>
        <v/>
      </c>
      <c r="F73" s="5">
        <v>9</v>
      </c>
      <c r="G73" s="2" t="str">
        <f>IF(I60="","",IF(I60&gt;K60, C60,IF(I60&lt;K60,G60,IF(M60&gt;O60,C60,G60))))</f>
        <v/>
      </c>
    </row>
    <row r="74" spans="1:17" ht="18.75" x14ac:dyDescent="0.3">
      <c r="A74" s="5"/>
      <c r="B74" s="2"/>
      <c r="F74" s="6"/>
    </row>
    <row r="75" spans="1:17" ht="18.75" x14ac:dyDescent="0.3">
      <c r="A75" s="5">
        <v>4</v>
      </c>
      <c r="B75" s="2" t="str">
        <f>IF(I64="","",IF(I64&lt;K64, C64,IF(I64&gt;K64,G64,IF(M64&lt;O64,C64,G64))))</f>
        <v/>
      </c>
      <c r="F75" s="5">
        <v>10</v>
      </c>
      <c r="G75" s="2" t="str">
        <f>IF(I60="","",IF(I60&lt;K60, C60,IF(I60&gt;K60,G60,IF(M60&lt;O60,C60,G60))))</f>
        <v/>
      </c>
    </row>
    <row r="76" spans="1:17" ht="18.75" x14ac:dyDescent="0.3">
      <c r="A76" s="5"/>
      <c r="B76" s="2"/>
      <c r="F76" s="6"/>
    </row>
    <row r="77" spans="1:17" ht="18.75" x14ac:dyDescent="0.3">
      <c r="A77" s="5">
        <v>5</v>
      </c>
      <c r="B77" s="2" t="str">
        <f>IF(I63="","",IF(I63&gt;K63, C63,IF(I63&lt;K63,G63,IF(M63&gt;O63,C63,G63))))</f>
        <v/>
      </c>
      <c r="F77" s="5">
        <v>11</v>
      </c>
      <c r="G77" s="2" t="str">
        <f>IF(I59="","",IF(I59&gt;K59, C59,IF(I59&lt;K59,G59,IF(M59&gt;O59,C59,G59))))</f>
        <v/>
      </c>
    </row>
    <row r="78" spans="1:17" ht="18.75" x14ac:dyDescent="0.3">
      <c r="A78" s="5"/>
      <c r="B78" s="2"/>
      <c r="F78" s="6"/>
    </row>
    <row r="79" spans="1:17" ht="18.75" x14ac:dyDescent="0.3">
      <c r="A79" s="5">
        <v>6</v>
      </c>
      <c r="B79" s="2" t="str">
        <f>IF(I63="","",IF(I63&lt;K63, C63,IF(I63&gt;K63,G63,IF(M63&lt;O63,C63,G63))))</f>
        <v/>
      </c>
      <c r="F79" s="5">
        <v>12</v>
      </c>
      <c r="G79" s="2" t="str">
        <f>IF(I59="","",IF(I59&lt;K59, C59,IF(I59&gt;K59,G59,IF(M59&lt;O59,C59,G59))))</f>
        <v/>
      </c>
    </row>
    <row r="80" spans="1:17" ht="18.75" x14ac:dyDescent="0.3">
      <c r="A80" s="2"/>
      <c r="B80" s="2"/>
    </row>
    <row r="81" spans="1:2" ht="18.75" x14ac:dyDescent="0.3">
      <c r="A81" s="2"/>
      <c r="B81" s="2"/>
    </row>
    <row r="82" spans="1:2" ht="18.75" x14ac:dyDescent="0.3">
      <c r="A82" s="2"/>
      <c r="B82" s="2"/>
    </row>
    <row r="83" spans="1:2" ht="18.75" x14ac:dyDescent="0.3">
      <c r="A83" s="2"/>
      <c r="B83" s="2"/>
    </row>
  </sheetData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H56"/>
  <sheetViews>
    <sheetView topLeftCell="A8" workbookViewId="0">
      <selection activeCell="F9" sqref="F9"/>
    </sheetView>
  </sheetViews>
  <sheetFormatPr defaultRowHeight="15" x14ac:dyDescent="0.25"/>
  <cols>
    <col min="1" max="2" width="9.140625" style="7"/>
    <col min="3" max="3" width="20.5703125" style="7" bestFit="1" customWidth="1"/>
    <col min="4" max="4" width="3" style="7" customWidth="1"/>
    <col min="5" max="5" width="2.7109375" style="7" customWidth="1"/>
    <col min="6" max="6" width="2.42578125" style="7" customWidth="1"/>
    <col min="7" max="7" width="18.85546875" style="7" bestFit="1" customWidth="1"/>
    <col min="8" max="8" width="2.28515625" style="7" customWidth="1"/>
    <col min="9" max="9" width="3" style="7" customWidth="1"/>
    <col min="10" max="10" width="2.7109375" style="7" customWidth="1"/>
    <col min="11" max="11" width="2" style="7" bestFit="1" customWidth="1"/>
    <col min="12" max="12" width="9.140625" style="7"/>
    <col min="13" max="13" width="3.42578125" style="7" customWidth="1"/>
    <col min="14" max="14" width="1.85546875" style="7" customWidth="1"/>
    <col min="15" max="15" width="3.7109375" style="7" customWidth="1"/>
    <col min="16" max="16" width="45.140625" style="7" customWidth="1"/>
    <col min="17" max="17" width="30.7109375" style="7" customWidth="1"/>
    <col min="18" max="18" width="20.42578125" style="7" customWidth="1"/>
    <col min="19" max="19" width="9.85546875" style="7" customWidth="1"/>
    <col min="20" max="20" width="9.140625" style="7"/>
    <col min="21" max="21" width="17.5703125" style="7" bestFit="1" customWidth="1"/>
    <col min="22" max="22" width="2.42578125" style="7" customWidth="1"/>
    <col min="23" max="23" width="9.140625" style="7"/>
    <col min="24" max="24" width="7.28515625" style="7" customWidth="1"/>
    <col min="25" max="26" width="7.42578125" style="7" customWidth="1"/>
    <col min="27" max="27" width="9.140625" style="7"/>
    <col min="28" max="28" width="7.7109375" style="7" customWidth="1"/>
    <col min="29" max="29" width="13.42578125" style="7" bestFit="1" customWidth="1"/>
    <col min="30" max="30" width="13.140625" style="7" bestFit="1" customWidth="1"/>
    <col min="31" max="31" width="9.140625" style="7"/>
    <col min="32" max="32" width="13.5703125" style="7" bestFit="1" customWidth="1"/>
    <col min="33" max="16384" width="9.140625" style="7"/>
  </cols>
  <sheetData>
    <row r="1" spans="1:34" ht="26.25" x14ac:dyDescent="0.4">
      <c r="E1" s="15" t="s">
        <v>61</v>
      </c>
    </row>
    <row r="2" spans="1:34" x14ac:dyDescent="0.25">
      <c r="C2" s="8" t="s">
        <v>0</v>
      </c>
      <c r="G2" s="8" t="s">
        <v>1</v>
      </c>
    </row>
    <row r="4" spans="1:34" x14ac:dyDescent="0.25">
      <c r="C4" s="12" t="s">
        <v>99</v>
      </c>
      <c r="G4" s="12" t="s">
        <v>102</v>
      </c>
    </row>
    <row r="5" spans="1:34" x14ac:dyDescent="0.25">
      <c r="C5" s="12" t="s">
        <v>106</v>
      </c>
      <c r="G5" s="12" t="s">
        <v>130</v>
      </c>
    </row>
    <row r="6" spans="1:34" x14ac:dyDescent="0.25">
      <c r="C6" s="12" t="s">
        <v>113</v>
      </c>
      <c r="G6" s="12" t="s">
        <v>159</v>
      </c>
    </row>
    <row r="7" spans="1:34" x14ac:dyDescent="0.25">
      <c r="C7" s="12" t="s">
        <v>160</v>
      </c>
      <c r="G7" s="12" t="s">
        <v>131</v>
      </c>
    </row>
    <row r="9" spans="1:34" x14ac:dyDescent="0.25">
      <c r="A9" s="8" t="s">
        <v>2</v>
      </c>
      <c r="I9" s="8" t="s">
        <v>10</v>
      </c>
      <c r="M9" s="8" t="s">
        <v>11</v>
      </c>
      <c r="W9" s="7" t="s">
        <v>12</v>
      </c>
      <c r="X9" s="7" t="s">
        <v>13</v>
      </c>
      <c r="Y9" s="7" t="s">
        <v>36</v>
      </c>
      <c r="Z9" s="7" t="s">
        <v>37</v>
      </c>
      <c r="AA9" s="7" t="s">
        <v>14</v>
      </c>
      <c r="AB9" s="7" t="s">
        <v>11</v>
      </c>
      <c r="AC9" s="7" t="s">
        <v>15</v>
      </c>
      <c r="AD9" s="7" t="s">
        <v>16</v>
      </c>
      <c r="AF9" s="7" t="s">
        <v>18</v>
      </c>
      <c r="AG9" s="7" t="s">
        <v>19</v>
      </c>
    </row>
    <row r="11" spans="1:34" x14ac:dyDescent="0.25">
      <c r="A11" s="11" t="s">
        <v>41</v>
      </c>
      <c r="B11" s="7" t="s">
        <v>121</v>
      </c>
      <c r="C11" s="7" t="str">
        <f>C4</f>
        <v>KVVE Massemen City</v>
      </c>
      <c r="E11" s="7" t="s">
        <v>3</v>
      </c>
      <c r="G11" s="7" t="str">
        <f>C7</f>
        <v>KSK Lebbeke</v>
      </c>
      <c r="I11" s="12"/>
      <c r="K11" s="12"/>
      <c r="M11" s="13" t="str">
        <f>IF(I11="","",IF(I11&gt;K11,3,IF(I11=K11,IF(I11=0,1,2),IF(I11&lt;K11,0,""))))</f>
        <v/>
      </c>
      <c r="O11" s="13" t="str">
        <f>IF(K11="","",IF(K11&gt;I11,3,IF(K11=I11,IF(I11=0,1,2),IF(K11&lt;I11,0,""))))</f>
        <v/>
      </c>
      <c r="P11" s="7" t="str">
        <f>IF(COUNT(I11:K11)=3,1,"")</f>
        <v/>
      </c>
      <c r="U11" s="7" t="str">
        <f>C4</f>
        <v>KVVE Massemen City</v>
      </c>
      <c r="W11" s="13">
        <f>COUNTIF(C11:C24,C4) + COUNTIF(G11:G24,C4)</f>
        <v>3</v>
      </c>
      <c r="X11" s="13">
        <f>COUNTIFS(C11:C24,C4,M11:M24,3) + COUNTIFS(G11:G24,C4,O11:O24,3)</f>
        <v>0</v>
      </c>
      <c r="Y11" s="13">
        <f>COUNTIFS(C11:C24,C4,M11:M24,1) + COUNTIFS(G11:G24,C4,O11:O24,1)</f>
        <v>0</v>
      </c>
      <c r="Z11" s="13">
        <f>COUNTIFS(C11:C24,C4,M11:M24,2) + COUNTIFS(G11:G24,C4,O11:O24,2)</f>
        <v>0</v>
      </c>
      <c r="AA11" s="13">
        <f>COUNTIFS(C11:C24,C4,M11:M24,0) + COUNTIFS(G11:G24,C4,O11:O24,0)</f>
        <v>0</v>
      </c>
      <c r="AB11" s="13">
        <f>X11*3+Y11+(Z11*2)</f>
        <v>0</v>
      </c>
      <c r="AC11" s="13">
        <f>SUMIF(C11:C24,C4,I11:I24) + SUMIF(G11:G24,C4,K11:K24)</f>
        <v>0</v>
      </c>
      <c r="AD11" s="13">
        <f>SUMIF(C11:C24,C4,K11:K24) + SUMIF(G11:G24,C4,I11:I24)</f>
        <v>0</v>
      </c>
      <c r="AF11" s="7">
        <f>RANK(AG11,AG11:AG14,0)</f>
        <v>1</v>
      </c>
      <c r="AG11" s="13">
        <f>AB11+(X11/100)+(AC11/10000)+((AC11-AD11)/1000000)</f>
        <v>0</v>
      </c>
      <c r="AH11" s="13" t="str">
        <f>C4</f>
        <v>KVVE Massemen City</v>
      </c>
    </row>
    <row r="12" spans="1:34" x14ac:dyDescent="0.25">
      <c r="A12" s="11" t="s">
        <v>41</v>
      </c>
      <c r="B12" s="7" t="s">
        <v>150</v>
      </c>
      <c r="C12" s="7" t="str">
        <f>C5</f>
        <v>VSV Gent</v>
      </c>
      <c r="E12" s="7" t="s">
        <v>3</v>
      </c>
      <c r="G12" s="7" t="str">
        <f>C6</f>
        <v>FCE Moortsele</v>
      </c>
      <c r="I12" s="12"/>
      <c r="K12" s="12"/>
      <c r="M12" s="13" t="str">
        <f>IF(I12="","",IF(I12&gt;K12,3,IF(I12=K12,IF(I12=0,1,2),IF(I12&lt;K12,0,""))))</f>
        <v/>
      </c>
      <c r="O12" s="13" t="str">
        <f>IF(K12="","",IF(K12&gt;I12,3,IF(K12=I12,IF(I12=0,1,2),IF(K12&lt;I12,0,""))))</f>
        <v/>
      </c>
      <c r="P12" s="7" t="str">
        <f>IF(COUNT(I12:K12)=3,1,"")</f>
        <v/>
      </c>
      <c r="U12" s="7" t="str">
        <f>C5</f>
        <v>VSV Gent</v>
      </c>
      <c r="W12" s="13">
        <f>COUNTIF(C11:C24,C5) + COUNTIF(G11:G24,C5)</f>
        <v>3</v>
      </c>
      <c r="X12" s="13">
        <f>COUNTIFS(C11:C24,C5,M11:M24,3) + COUNTIFS(G11:G24,C5,O11:O24,3)</f>
        <v>0</v>
      </c>
      <c r="Y12" s="13">
        <f>COUNTIFS(C11:C24,C5,M11:M24,1) + COUNTIFS(G11:G24,C5,O11:O24,1)</f>
        <v>0</v>
      </c>
      <c r="Z12" s="13">
        <f>COUNTIFS(C11:C24,C5,M11:M24,2) + COUNTIFS(G11:G24,C5,O11:O24,2)</f>
        <v>0</v>
      </c>
      <c r="AA12" s="13">
        <f>COUNTIFS(C11:C24,C5,M11:M24,0) + COUNTIFS(G11:G24,C5,O11:O24,0)</f>
        <v>0</v>
      </c>
      <c r="AB12" s="13">
        <f>X12*3+Y12+(Z12*2)</f>
        <v>0</v>
      </c>
      <c r="AC12" s="13">
        <f>SUMIF(C11:C24,C5,I11:I24) + SUMIF(G11:G24,C5,K11:K24)</f>
        <v>0</v>
      </c>
      <c r="AD12" s="13">
        <f>SUMIF(C11:C24,C5,K11:K24) + SUMIF(G11:G24,C5,I11:I24)</f>
        <v>0</v>
      </c>
      <c r="AF12" s="7">
        <f>RANK(AG12,AG11:AG14,0)</f>
        <v>1</v>
      </c>
      <c r="AG12" s="13">
        <f t="shared" ref="AG12:AG19" si="0">AB12+(X12/100)+(AC12/10000)+((AC12-AD12)/1000000)</f>
        <v>0</v>
      </c>
      <c r="AH12" s="13" t="str">
        <f>C5</f>
        <v>VSV Gent</v>
      </c>
    </row>
    <row r="13" spans="1:34" x14ac:dyDescent="0.25">
      <c r="A13" s="11" t="s">
        <v>42</v>
      </c>
      <c r="B13" s="7" t="s">
        <v>121</v>
      </c>
      <c r="C13" s="7" t="str">
        <f>G4</f>
        <v>KVVE Massemen Derby</v>
      </c>
      <c r="E13" s="7" t="s">
        <v>3</v>
      </c>
      <c r="G13" s="7" t="str">
        <f>G7</f>
        <v>SK Bellem</v>
      </c>
      <c r="I13" s="12"/>
      <c r="K13" s="12"/>
      <c r="M13" s="13" t="str">
        <f>IF(I13="","",IF(I13&gt;K13,3,IF(I13=K13,IF(I13=0,1,2),IF(I13&lt;K13,0,""))))</f>
        <v/>
      </c>
      <c r="O13" s="13" t="str">
        <f>IF(K13="","",IF(K13&gt;I13,3,IF(K13=I13,IF(I13=0,1,2),IF(K13&lt;I13,0,""))))</f>
        <v/>
      </c>
      <c r="P13" s="7" t="str">
        <f>IF(COUNT(I13:K13)=3,1,"")</f>
        <v/>
      </c>
      <c r="U13" s="7" t="str">
        <f>C6</f>
        <v>FCE Moortsele</v>
      </c>
      <c r="W13" s="13">
        <f>COUNTIF(C11:C24,C6) + COUNTIF(G11:G24,C6)</f>
        <v>3</v>
      </c>
      <c r="X13" s="13">
        <f>COUNTIFS(C11:C24,C6,M11:M24,3) + COUNTIFS(G11:G24,C6,O11:O24,3)</f>
        <v>0</v>
      </c>
      <c r="Y13" s="13">
        <f>COUNTIFS(C11:C24,C6,M11:M24,1) + COUNTIFS(G11:G24,C6,O11:O24,1)</f>
        <v>0</v>
      </c>
      <c r="Z13" s="13">
        <f>COUNTIFS(C11:C24,C6,M11:M24,2) + COUNTIFS(G11:G24,C6,O11:O24,2)</f>
        <v>0</v>
      </c>
      <c r="AA13" s="13">
        <f>COUNTIFS(C11:C24,C6,M11:M24,0) + COUNTIFS(G11:G24,C6,O11:O24,0)</f>
        <v>0</v>
      </c>
      <c r="AB13" s="13">
        <f>X13*3+Y13+(Z13*2)</f>
        <v>0</v>
      </c>
      <c r="AC13" s="13">
        <f>SUMIF(C11:C24,C6,I11:I24) + SUMIF(G11:G24,C6,K11:K24)</f>
        <v>0</v>
      </c>
      <c r="AD13" s="13">
        <f>SUMIF(C11:C24,C6,K11:K24) + SUMIF(G11:G24,C6,I11:I24)</f>
        <v>0</v>
      </c>
      <c r="AF13" s="7">
        <f>RANK(AG13,AG11:AG14,0)</f>
        <v>1</v>
      </c>
      <c r="AG13" s="13">
        <f t="shared" si="0"/>
        <v>0</v>
      </c>
      <c r="AH13" s="13" t="str">
        <f>C6</f>
        <v>FCE Moortsele</v>
      </c>
    </row>
    <row r="14" spans="1:34" x14ac:dyDescent="0.25">
      <c r="A14" s="11" t="s">
        <v>42</v>
      </c>
      <c r="B14" s="7" t="s">
        <v>150</v>
      </c>
      <c r="C14" s="7" t="str">
        <f>G5</f>
        <v>RFC Wetteren</v>
      </c>
      <c r="E14" s="7" t="s">
        <v>3</v>
      </c>
      <c r="G14" s="7" t="str">
        <f>G6</f>
        <v>Klauwaerts Kemzeke</v>
      </c>
      <c r="I14" s="12"/>
      <c r="K14" s="12"/>
      <c r="M14" s="13" t="str">
        <f>IF(I14="","",IF(I14&gt;K14,3,IF(I14=K14,IF(I14=0,1,2),IF(I14&lt;K14,0,""))))</f>
        <v/>
      </c>
      <c r="O14" s="13" t="str">
        <f>IF(K14="","",IF(K14&gt;I14,3,IF(K14=I14,IF(I14=0,1,2),IF(K14&lt;I14,0,""))))</f>
        <v/>
      </c>
      <c r="P14" s="7" t="str">
        <f>IF(COUNT(I14:K14)=3,1,"")</f>
        <v/>
      </c>
      <c r="U14" s="7" t="str">
        <f>C7</f>
        <v>KSK Lebbeke</v>
      </c>
      <c r="W14" s="13">
        <f>COUNTIF(C11:C24,C7) + COUNTIF(G11:G24,C7)</f>
        <v>3</v>
      </c>
      <c r="X14" s="13">
        <f>COUNTIFS(C11:C24,C7,M11:M24,3) + COUNTIFS(G11:G24,C7,O11:O24,3)</f>
        <v>0</v>
      </c>
      <c r="Y14" s="13">
        <f>COUNTIFS(C11:C24,C7,M11:M24,1) + COUNTIFS(G11:G24,C7,O11:O24,1)</f>
        <v>0</v>
      </c>
      <c r="Z14" s="13">
        <f>COUNTIFS(C11:C24,C7,M11:M24,2) + COUNTIFS(G11:G24,C7,O11:O24,2)</f>
        <v>0</v>
      </c>
      <c r="AA14" s="13">
        <f>COUNTIFS(C11:C24,C7,M11:M24,0) + COUNTIFS(G11:G24,C7,O11:O24,0)</f>
        <v>0</v>
      </c>
      <c r="AB14" s="13">
        <f>X14*3+Y14+(Z14*2)</f>
        <v>0</v>
      </c>
      <c r="AC14" s="13">
        <f>SUMIF(C11:C24,C7,I11:I24) + SUMIF(G11:G24,C7,K11:K24)</f>
        <v>0</v>
      </c>
      <c r="AD14" s="13">
        <f>SUMIF(C11:C24,C7,K11:K24) + SUMIF(G11:G24,C7,I11:I24)</f>
        <v>0</v>
      </c>
      <c r="AF14" s="7">
        <f>RANK(AG14,AG11:AG14,0)</f>
        <v>1</v>
      </c>
      <c r="AG14" s="13">
        <f t="shared" si="0"/>
        <v>0</v>
      </c>
      <c r="AH14" s="13" t="str">
        <f>C7</f>
        <v>KSK Lebbeke</v>
      </c>
    </row>
    <row r="16" spans="1:34" x14ac:dyDescent="0.25">
      <c r="A16" s="11" t="s">
        <v>43</v>
      </c>
      <c r="B16" s="7" t="s">
        <v>121</v>
      </c>
      <c r="C16" s="7" t="str">
        <f>C7</f>
        <v>KSK Lebbeke</v>
      </c>
      <c r="E16" s="7" t="s">
        <v>3</v>
      </c>
      <c r="G16" s="7" t="str">
        <f>C6</f>
        <v>FCE Moortsele</v>
      </c>
      <c r="I16" s="12"/>
      <c r="K16" s="12"/>
      <c r="M16" s="13" t="str">
        <f>IF(I16="","",IF(I16&gt;K16,3,IF(I16=K16,IF(I16=0,1,2),IF(I16&lt;K16,0,""))))</f>
        <v/>
      </c>
      <c r="O16" s="13" t="str">
        <f>IF(K16="","",IF(K16&gt;I16,3,IF(K16=I16,IF(I16=0,1,2),IF(K16&lt;I16,0,""))))</f>
        <v/>
      </c>
      <c r="P16" s="7" t="str">
        <f>IF(COUNT(I16:K16)=3,1,"")</f>
        <v/>
      </c>
      <c r="U16" s="7" t="str">
        <f>G4</f>
        <v>KVVE Massemen Derby</v>
      </c>
      <c r="W16" s="13">
        <f>COUNTIF(C11:C24,G4) + COUNTIF(G11:G24,G4)</f>
        <v>3</v>
      </c>
      <c r="X16" s="13">
        <f>COUNTIFS(C11:C24,G4,M11:M24,3) + COUNTIFS(G11:G24,G4,O11:O24,3)</f>
        <v>0</v>
      </c>
      <c r="Y16" s="13">
        <f>COUNTIFS(C11:C24,G4,M11:M24,1) + COUNTIFS(G11:G24,G4,O11:O24,1)</f>
        <v>0</v>
      </c>
      <c r="Z16" s="13">
        <f>COUNTIFS(C11:C24,G4,M11:M24,2) + COUNTIFS(G11:G24,G4,O11:O24,2)</f>
        <v>0</v>
      </c>
      <c r="AA16" s="13">
        <f>COUNTIFS(C11:C24,G4,M11:M24,0) + COUNTIFS(G11:G24,G4,O11:O24,0)</f>
        <v>0</v>
      </c>
      <c r="AB16" s="13">
        <f>X16*3+Y16+(Z16*2)</f>
        <v>0</v>
      </c>
      <c r="AC16" s="13">
        <f>SUMIF(C11:C24,G4,I11:I24) + SUMIF(G11:G24,G4,K11:K24)</f>
        <v>0</v>
      </c>
      <c r="AD16" s="13">
        <f>SUMIF(C11:C24,G4,K11:K24) + SUMIF(G11:G24,G4,I11:I24)</f>
        <v>0</v>
      </c>
      <c r="AF16" s="7">
        <f>RANK(AG16,AG16:AG19,0)</f>
        <v>1</v>
      </c>
      <c r="AG16" s="13">
        <f t="shared" si="0"/>
        <v>0</v>
      </c>
      <c r="AH16" s="13" t="str">
        <f>G4</f>
        <v>KVVE Massemen Derby</v>
      </c>
    </row>
    <row r="17" spans="1:34" x14ac:dyDescent="0.25">
      <c r="A17" s="11" t="s">
        <v>43</v>
      </c>
      <c r="B17" s="7" t="s">
        <v>150</v>
      </c>
      <c r="C17" s="7" t="str">
        <f>C5</f>
        <v>VSV Gent</v>
      </c>
      <c r="E17" s="7" t="s">
        <v>3</v>
      </c>
      <c r="G17" s="7" t="str">
        <f>C4</f>
        <v>KVVE Massemen City</v>
      </c>
      <c r="I17" s="12"/>
      <c r="K17" s="12"/>
      <c r="M17" s="13" t="str">
        <f>IF(I17="","",IF(I17&gt;K17,3,IF(I17=K17,IF(I17=0,1,2),IF(I17&lt;K17,0,""))))</f>
        <v/>
      </c>
      <c r="O17" s="13" t="str">
        <f>IF(K17="","",IF(K17&gt;I17,3,IF(K17=I17,IF(I17=0,1,2),IF(K17&lt;I17,0,""))))</f>
        <v/>
      </c>
      <c r="P17" s="7" t="str">
        <f>IF(COUNT(I17:K17)=3,1,"")</f>
        <v/>
      </c>
      <c r="U17" s="7" t="str">
        <f>G5</f>
        <v>RFC Wetteren</v>
      </c>
      <c r="W17" s="13">
        <f>COUNTIF(C11:C24,G5) + COUNTIF(G11:G24,G5)</f>
        <v>3</v>
      </c>
      <c r="X17" s="13">
        <f>COUNTIFS(C11:C24,G5,M11:M24,3) + COUNTIFS(G11:G24,G5,O11:O24,3)</f>
        <v>0</v>
      </c>
      <c r="Y17" s="13">
        <f>COUNTIFS(C11:C24,G5,M11:M24,1) + COUNTIFS(G11:G24,G5,O11:O24,1)</f>
        <v>0</v>
      </c>
      <c r="Z17" s="13">
        <f>COUNTIFS(C11:C24,G5,M11:M24,2) + COUNTIFS(G11:G24,G5,O11:O24,2)</f>
        <v>0</v>
      </c>
      <c r="AA17" s="13">
        <f>COUNTIFS(C11:C24,G5,M11:M24,0) + COUNTIFS(G11:G24,G5,O11:O24,0)</f>
        <v>0</v>
      </c>
      <c r="AB17" s="13">
        <f>X17*3+Y17+(Z17*2)</f>
        <v>0</v>
      </c>
      <c r="AC17" s="13">
        <f>SUMIF(C11:C24,G5,I11:I24) + SUMIF(G11:G24,G5,K11:K24)</f>
        <v>0</v>
      </c>
      <c r="AD17" s="13">
        <f>SUMIF(C11:C24,G5,K11:K24) + SUMIF(G11:G24,G5,I11:I24)</f>
        <v>0</v>
      </c>
      <c r="AF17" s="7">
        <f>RANK(AG17,AG16:AG19,0)</f>
        <v>1</v>
      </c>
      <c r="AG17" s="13">
        <f t="shared" si="0"/>
        <v>0</v>
      </c>
      <c r="AH17" s="13" t="str">
        <f>G5</f>
        <v>RFC Wetteren</v>
      </c>
    </row>
    <row r="18" spans="1:34" x14ac:dyDescent="0.25">
      <c r="A18" s="11" t="s">
        <v>44</v>
      </c>
      <c r="B18" s="7" t="s">
        <v>121</v>
      </c>
      <c r="C18" s="7" t="str">
        <f>G7</f>
        <v>SK Bellem</v>
      </c>
      <c r="E18" s="7" t="s">
        <v>3</v>
      </c>
      <c r="G18" s="7" t="str">
        <f>G6</f>
        <v>Klauwaerts Kemzeke</v>
      </c>
      <c r="I18" s="12"/>
      <c r="K18" s="12"/>
      <c r="M18" s="13" t="str">
        <f>IF(I18="","",IF(I18&gt;K18,3,IF(I18=K18,IF(I18=0,1,2),IF(I18&lt;K18,0,""))))</f>
        <v/>
      </c>
      <c r="O18" s="13" t="str">
        <f>IF(K18="","",IF(K18&gt;I18,3,IF(K18=I18,IF(I18=0,1,2),IF(K18&lt;I18,0,""))))</f>
        <v/>
      </c>
      <c r="P18" s="7" t="str">
        <f>IF(COUNT(I18:K18)=3,1,"")</f>
        <v/>
      </c>
      <c r="U18" s="7" t="str">
        <f>G6</f>
        <v>Klauwaerts Kemzeke</v>
      </c>
      <c r="W18" s="13">
        <f>COUNTIF(C11:C24,G6) + COUNTIF(G11:G24,G6)</f>
        <v>3</v>
      </c>
      <c r="X18" s="13">
        <f>COUNTIFS(C11:C24,G6,M11:M24,3) + COUNTIFS(G11:G24,G6,O11:O24,3)</f>
        <v>0</v>
      </c>
      <c r="Y18" s="13">
        <f>COUNTIFS(C11:C24,G6,M11:M24,1) + COUNTIFS(G11:G24,G6,O11:O24,1)</f>
        <v>0</v>
      </c>
      <c r="Z18" s="13">
        <f>COUNTIFS(C11:C24,G6,M11:M24,2) + COUNTIFS(G11:G24,G6,O11:O24,2)</f>
        <v>0</v>
      </c>
      <c r="AA18" s="13">
        <f>COUNTIFS(C11:C24,G6,M11:M24,0) + COUNTIFS(G11:G24,G6,O11:O24,0)</f>
        <v>0</v>
      </c>
      <c r="AB18" s="13">
        <f>X18*3+Y18+(Z18*2)</f>
        <v>0</v>
      </c>
      <c r="AC18" s="13">
        <f>SUMIF(C11:C24,G6,I11:I24) + SUMIF(G11:G24,G6,K11:K24)</f>
        <v>0</v>
      </c>
      <c r="AD18" s="13">
        <f>SUMIF(C11:C24,G6,K11:K24) + SUMIF(G11:G24,G6,I11:I24)</f>
        <v>0</v>
      </c>
      <c r="AF18" s="7">
        <f>RANK(AG18,AG16:AG19,0)</f>
        <v>1</v>
      </c>
      <c r="AG18" s="13">
        <f t="shared" si="0"/>
        <v>0</v>
      </c>
      <c r="AH18" s="13" t="str">
        <f>G6</f>
        <v>Klauwaerts Kemzeke</v>
      </c>
    </row>
    <row r="19" spans="1:34" x14ac:dyDescent="0.25">
      <c r="A19" s="11" t="s">
        <v>44</v>
      </c>
      <c r="B19" s="7" t="s">
        <v>150</v>
      </c>
      <c r="C19" s="7" t="str">
        <f>G5</f>
        <v>RFC Wetteren</v>
      </c>
      <c r="E19" s="7" t="s">
        <v>3</v>
      </c>
      <c r="G19" s="7" t="str">
        <f>G4</f>
        <v>KVVE Massemen Derby</v>
      </c>
      <c r="I19" s="12"/>
      <c r="K19" s="12"/>
      <c r="M19" s="13" t="str">
        <f>IF(I19="","",IF(I19&gt;K19,3,IF(I19=K19,IF(I19=0,1,2),IF(I19&lt;K19,0,""))))</f>
        <v/>
      </c>
      <c r="O19" s="13" t="str">
        <f>IF(K19="","",IF(K19&gt;I19,3,IF(K19=I19,IF(I19=0,1,2),IF(K19&lt;I19,0,""))))</f>
        <v/>
      </c>
      <c r="P19" s="7" t="str">
        <f>IF(COUNT(I19:K19)=3,1,"")</f>
        <v/>
      </c>
      <c r="U19" s="7" t="str">
        <f>G7</f>
        <v>SK Bellem</v>
      </c>
      <c r="W19" s="13">
        <f>COUNTIF(C11:C24,G7) + COUNTIF(G11:G24,G7)</f>
        <v>3</v>
      </c>
      <c r="X19" s="13">
        <f>COUNTIFS(C11:C24,G7,M11:M24,3) + COUNTIFS(G11:G24,G7,O11:O24,3)</f>
        <v>0</v>
      </c>
      <c r="Y19" s="13">
        <f>COUNTIFS(C11:C24,G7,M11:M24,1) + COUNTIFS(G11:G24,G7,O11:O24,1)</f>
        <v>0</v>
      </c>
      <c r="Z19" s="13">
        <f>COUNTIFS(C11:C24,G7,M11:M24,2) + COUNTIFS(G11:G24,G7,O11:O24,2)</f>
        <v>0</v>
      </c>
      <c r="AA19" s="13">
        <f>COUNTIFS(C11:C24,G7,M11:M24,0) + COUNTIFS(G11:G24,G7,O11:O24,0)</f>
        <v>0</v>
      </c>
      <c r="AB19" s="13">
        <f>X19*3+Y19+(Z19*2)</f>
        <v>0</v>
      </c>
      <c r="AC19" s="13">
        <f>SUMIF(C11:C24,G7,I11:I24) + SUMIF(G11:G24,G7,K11:K24)</f>
        <v>0</v>
      </c>
      <c r="AD19" s="13">
        <f>SUMIF(C11:C24,G7,K11:K24) + SUMIF(G11:G24,G7,I11:I24)</f>
        <v>0</v>
      </c>
      <c r="AF19" s="7">
        <f>RANK(AG19,AG16:AG19,0)</f>
        <v>1</v>
      </c>
      <c r="AG19" s="13">
        <f t="shared" si="0"/>
        <v>0</v>
      </c>
      <c r="AH19" s="13" t="str">
        <f>G7</f>
        <v>SK Bellem</v>
      </c>
    </row>
    <row r="21" spans="1:34" x14ac:dyDescent="0.25">
      <c r="A21" s="11" t="s">
        <v>45</v>
      </c>
      <c r="B21" s="7" t="s">
        <v>121</v>
      </c>
      <c r="C21" s="7" t="str">
        <f>C6</f>
        <v>FCE Moortsele</v>
      </c>
      <c r="E21" s="7" t="s">
        <v>3</v>
      </c>
      <c r="G21" s="7" t="str">
        <f>C4</f>
        <v>KVVE Massemen City</v>
      </c>
      <c r="I21" s="12"/>
      <c r="K21" s="12"/>
      <c r="M21" s="13" t="str">
        <f>IF(I21="","",IF(I21&gt;K21,3,IF(I21=K21,IF(I21=0,1,2),IF(I21&lt;K21,0,""))))</f>
        <v/>
      </c>
      <c r="O21" s="13" t="str">
        <f>IF(K21="","",IF(K21&gt;I21,3,IF(K21=I21,IF(I21=0,1,2),IF(K21&lt;I21,0,""))))</f>
        <v/>
      </c>
    </row>
    <row r="22" spans="1:34" x14ac:dyDescent="0.25">
      <c r="A22" s="11" t="s">
        <v>45</v>
      </c>
      <c r="B22" s="7" t="s">
        <v>150</v>
      </c>
      <c r="C22" s="7" t="str">
        <f>C7</f>
        <v>KSK Lebbeke</v>
      </c>
      <c r="E22" s="7" t="s">
        <v>3</v>
      </c>
      <c r="G22" s="7" t="str">
        <f>C5</f>
        <v>VSV Gent</v>
      </c>
      <c r="I22" s="12"/>
      <c r="K22" s="12"/>
      <c r="M22" s="13" t="str">
        <f>IF(I22="","",IF(I22&gt;K22,3,IF(I22=K22,IF(I22=0,1,2),IF(I22&lt;K22,0,""))))</f>
        <v/>
      </c>
      <c r="O22" s="13" t="str">
        <f>IF(K22="","",IF(K22&gt;I22,3,IF(K22=I22,IF(I22=0,1,2),IF(K22&lt;I22,0,""))))</f>
        <v/>
      </c>
      <c r="U22" s="7" t="s">
        <v>17</v>
      </c>
    </row>
    <row r="23" spans="1:34" x14ac:dyDescent="0.25">
      <c r="A23" s="11" t="s">
        <v>46</v>
      </c>
      <c r="B23" s="7" t="s">
        <v>121</v>
      </c>
      <c r="C23" s="7" t="str">
        <f>G6</f>
        <v>Klauwaerts Kemzeke</v>
      </c>
      <c r="E23" s="7" t="s">
        <v>3</v>
      </c>
      <c r="G23" s="7" t="str">
        <f>G4</f>
        <v>KVVE Massemen Derby</v>
      </c>
      <c r="I23" s="12"/>
      <c r="K23" s="12"/>
      <c r="M23" s="13" t="str">
        <f>IF(I23="","",IF(I23&gt;K23,3,IF(I23=K23,IF(I23=0,1,2),IF(I23&lt;K23,0,""))))</f>
        <v/>
      </c>
      <c r="O23" s="13" t="str">
        <f>IF(K23="","",IF(K23&gt;I23,3,IF(K23=I23,IF(I23=0,1,2),IF(K23&lt;I23,0,""))))</f>
        <v/>
      </c>
      <c r="U23" s="7" t="s">
        <v>38</v>
      </c>
    </row>
    <row r="24" spans="1:34" x14ac:dyDescent="0.25">
      <c r="A24" s="11" t="s">
        <v>46</v>
      </c>
      <c r="B24" s="7" t="s">
        <v>150</v>
      </c>
      <c r="C24" s="7" t="str">
        <f>G7</f>
        <v>SK Bellem</v>
      </c>
      <c r="E24" s="7" t="s">
        <v>3</v>
      </c>
      <c r="G24" s="7" t="str">
        <f>G5</f>
        <v>RFC Wetteren</v>
      </c>
      <c r="I24" s="12"/>
      <c r="K24" s="12"/>
      <c r="M24" s="13" t="str">
        <f>IF(I24="","",IF(I24&gt;K24,3,IF(I24=K24,IF(I24=0,1,2),IF(I24&lt;K24,0,""))))</f>
        <v/>
      </c>
      <c r="O24" s="13" t="str">
        <f>IF(K24="","",IF(K24&gt;I24,3,IF(K24=I24,IF(I24=0,1,2),IF(K24&lt;I24,0,""))))</f>
        <v/>
      </c>
      <c r="U24" s="7" t="s">
        <v>34</v>
      </c>
    </row>
    <row r="25" spans="1:34" x14ac:dyDescent="0.25">
      <c r="U25" s="7" t="s">
        <v>20</v>
      </c>
    </row>
    <row r="26" spans="1:34" x14ac:dyDescent="0.25">
      <c r="A26" s="8" t="s">
        <v>8</v>
      </c>
      <c r="G26" s="8" t="s">
        <v>9</v>
      </c>
      <c r="U26" s="7" t="s">
        <v>35</v>
      </c>
    </row>
    <row r="28" spans="1:34" x14ac:dyDescent="0.25">
      <c r="A28" s="7">
        <v>1</v>
      </c>
      <c r="B28" s="13" t="str">
        <f>IF(I11="","",VLOOKUP(A28,AF11:AH14,3,0))</f>
        <v/>
      </c>
      <c r="F28" s="7">
        <v>1</v>
      </c>
      <c r="G28" s="13" t="str">
        <f>IF(I11="","",VLOOKUP(F28,AF16:AH19,3,0))</f>
        <v/>
      </c>
    </row>
    <row r="29" spans="1:34" x14ac:dyDescent="0.25">
      <c r="A29" s="7">
        <v>2</v>
      </c>
      <c r="B29" s="13" t="str">
        <f>IF(I11="","",VLOOKUP(A29,AF11:AH14,3,0))</f>
        <v/>
      </c>
      <c r="F29" s="7">
        <v>2</v>
      </c>
      <c r="G29" s="13" t="str">
        <f>IF(I11="","",VLOOKUP(F29,AF16:AH19,3,0))</f>
        <v/>
      </c>
    </row>
    <row r="30" spans="1:34" x14ac:dyDescent="0.25">
      <c r="A30" s="7">
        <v>3</v>
      </c>
      <c r="B30" s="13" t="str">
        <f>IF(I11="","",VLOOKUP(A30,AF11:AH14,3,0))</f>
        <v/>
      </c>
      <c r="F30" s="7">
        <v>3</v>
      </c>
      <c r="G30" s="13" t="str">
        <f>IF(I11="","",VLOOKUP(F30,AF16:AH19,3,0))</f>
        <v/>
      </c>
    </row>
    <row r="31" spans="1:34" x14ac:dyDescent="0.25">
      <c r="A31" s="7">
        <v>4</v>
      </c>
      <c r="B31" s="13" t="str">
        <f>IF(I11="","",VLOOKUP(A31,AF11:AH14,3,0))</f>
        <v/>
      </c>
      <c r="F31" s="7">
        <v>4</v>
      </c>
      <c r="G31" s="13" t="str">
        <f>IF(I11="","",VLOOKUP(F31,AF16:AH19,3,0))</f>
        <v/>
      </c>
    </row>
    <row r="33" spans="1:15" x14ac:dyDescent="0.25">
      <c r="A33" s="8" t="s">
        <v>21</v>
      </c>
      <c r="I33" s="8" t="s">
        <v>10</v>
      </c>
      <c r="M33" s="8" t="s">
        <v>23</v>
      </c>
    </row>
    <row r="35" spans="1:15" x14ac:dyDescent="0.25">
      <c r="A35" s="11" t="s">
        <v>87</v>
      </c>
      <c r="B35" s="7" t="s">
        <v>150</v>
      </c>
      <c r="C35" s="7" t="str">
        <f>B31</f>
        <v/>
      </c>
      <c r="E35" s="7" t="s">
        <v>3</v>
      </c>
      <c r="G35" s="7" t="str">
        <f>G31</f>
        <v/>
      </c>
      <c r="I35" s="12"/>
      <c r="K35" s="12"/>
      <c r="M35" s="12"/>
      <c r="O35" s="12"/>
    </row>
    <row r="36" spans="1:15" x14ac:dyDescent="0.25">
      <c r="A36" s="11" t="s">
        <v>87</v>
      </c>
      <c r="B36" s="7" t="s">
        <v>121</v>
      </c>
      <c r="C36" s="7" t="str">
        <f>B30</f>
        <v/>
      </c>
      <c r="E36" s="7" t="s">
        <v>3</v>
      </c>
      <c r="G36" s="7" t="str">
        <f>G30</f>
        <v/>
      </c>
      <c r="I36" s="12"/>
      <c r="K36" s="12"/>
      <c r="M36" s="12"/>
      <c r="O36" s="12"/>
    </row>
    <row r="37" spans="1:15" x14ac:dyDescent="0.25">
      <c r="A37" s="11" t="s">
        <v>47</v>
      </c>
      <c r="B37" s="7" t="s">
        <v>150</v>
      </c>
      <c r="C37" s="7" t="str">
        <f>B29</f>
        <v/>
      </c>
      <c r="E37" s="7" t="s">
        <v>3</v>
      </c>
      <c r="G37" s="7" t="str">
        <f>G29</f>
        <v/>
      </c>
      <c r="I37" s="12"/>
      <c r="K37" s="12"/>
      <c r="M37" s="12"/>
      <c r="O37" s="12"/>
    </row>
    <row r="38" spans="1:15" x14ac:dyDescent="0.25">
      <c r="A38" s="11" t="s">
        <v>47</v>
      </c>
      <c r="B38" s="7" t="s">
        <v>121</v>
      </c>
      <c r="C38" s="7" t="str">
        <f>B28</f>
        <v/>
      </c>
      <c r="E38" s="7" t="s">
        <v>3</v>
      </c>
      <c r="G38" s="7" t="str">
        <f>G28</f>
        <v/>
      </c>
      <c r="I38" s="12"/>
      <c r="K38" s="12"/>
      <c r="M38" s="12"/>
      <c r="O38" s="12"/>
    </row>
    <row r="40" spans="1:15" ht="18.75" x14ac:dyDescent="0.3">
      <c r="A40" s="10" t="s">
        <v>22</v>
      </c>
    </row>
    <row r="42" spans="1:15" ht="18.75" x14ac:dyDescent="0.3">
      <c r="A42" s="9">
        <v>1</v>
      </c>
      <c r="B42" s="14" t="str">
        <f>IF(I38="","",IF(I38&gt;K38, C38,IF(I38&lt;K38,G38,IF(M38&gt;O38,C38,G38))))</f>
        <v/>
      </c>
    </row>
    <row r="43" spans="1:15" ht="18.75" x14ac:dyDescent="0.3">
      <c r="A43" s="9"/>
    </row>
    <row r="44" spans="1:15" ht="18.75" x14ac:dyDescent="0.3">
      <c r="A44" s="9">
        <v>2</v>
      </c>
      <c r="B44" s="14" t="str">
        <f>IF(I38="","",IF(I38&gt;K38,G38,IF(I38&lt;K38,C38,IF(I38&gt;O38,G38,C38))))</f>
        <v/>
      </c>
    </row>
    <row r="45" spans="1:15" ht="18.75" x14ac:dyDescent="0.3">
      <c r="A45" s="9"/>
      <c r="B45" s="9"/>
    </row>
    <row r="46" spans="1:15" ht="18.75" x14ac:dyDescent="0.3">
      <c r="A46" s="9">
        <v>3</v>
      </c>
      <c r="B46" s="14" t="str">
        <f>IF(I37="","",IF(I37&gt;K37, C37,IF(I37&lt;K37,G37,IF(M37&gt;O37,C37,G37))))</f>
        <v/>
      </c>
    </row>
    <row r="47" spans="1:15" ht="18.75" x14ac:dyDescent="0.3">
      <c r="A47" s="9"/>
      <c r="B47" s="9"/>
    </row>
    <row r="48" spans="1:15" ht="18.75" x14ac:dyDescent="0.3">
      <c r="A48" s="9">
        <v>4</v>
      </c>
      <c r="B48" s="14" t="str">
        <f>IF(I37="","",IF(I37&gt;K37,G37,IF(I37&lt;K37,C37,IF(I37&gt;O37,G37,C37))))</f>
        <v/>
      </c>
    </row>
    <row r="49" spans="1:2" ht="18.75" x14ac:dyDescent="0.3">
      <c r="A49" s="9"/>
      <c r="B49" s="9"/>
    </row>
    <row r="50" spans="1:2" ht="18.75" x14ac:dyDescent="0.3">
      <c r="A50" s="9">
        <v>5</v>
      </c>
      <c r="B50" s="14" t="str">
        <f>IF(I36="","",IF(I36&gt;K36, C36,IF(I36&lt;K36,G36,IF(M36&gt;O36,C36,G36))))</f>
        <v/>
      </c>
    </row>
    <row r="51" spans="1:2" ht="18.75" x14ac:dyDescent="0.3">
      <c r="A51" s="9"/>
      <c r="B51" s="9"/>
    </row>
    <row r="52" spans="1:2" ht="18.75" x14ac:dyDescent="0.3">
      <c r="A52" s="9">
        <v>6</v>
      </c>
      <c r="B52" s="14" t="str">
        <f>IF(I36="","",IF(I36&gt;K36,G36,IF(I36&lt;K36,C36,IF(I36&gt;O36,G36,C36))))</f>
        <v/>
      </c>
    </row>
    <row r="53" spans="1:2" ht="18.75" x14ac:dyDescent="0.3">
      <c r="A53" s="9"/>
      <c r="B53" s="9"/>
    </row>
    <row r="54" spans="1:2" ht="18.75" x14ac:dyDescent="0.3">
      <c r="A54" s="9">
        <v>7</v>
      </c>
      <c r="B54" s="14" t="str">
        <f>IF(I35="","",IF(I35&gt;K35, C35,IF(I35&lt;K35,G35,IF(M35&gt;O35,C35,G35))))</f>
        <v/>
      </c>
    </row>
    <row r="55" spans="1:2" ht="18.75" x14ac:dyDescent="0.3">
      <c r="A55" s="9"/>
      <c r="B55" s="9"/>
    </row>
    <row r="56" spans="1:2" ht="18.75" x14ac:dyDescent="0.3">
      <c r="A56" s="9">
        <v>8</v>
      </c>
      <c r="B56" s="14" t="str">
        <f>IF(I35="","",IF(I35&gt;K35,G35,IF(I35&lt;K35,C35,IF(M35&gt;O35,G35,C35))))</f>
        <v/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H56"/>
  <sheetViews>
    <sheetView topLeftCell="A10" workbookViewId="0">
      <selection activeCell="P22" sqref="P22"/>
    </sheetView>
  </sheetViews>
  <sheetFormatPr defaultRowHeight="15" x14ac:dyDescent="0.25"/>
  <cols>
    <col min="1" max="2" width="9.140625" style="7"/>
    <col min="3" max="3" width="20.5703125" style="7" bestFit="1" customWidth="1"/>
    <col min="4" max="4" width="3" style="7" customWidth="1"/>
    <col min="5" max="5" width="2.7109375" style="7" customWidth="1"/>
    <col min="6" max="6" width="2.42578125" style="7" customWidth="1"/>
    <col min="7" max="7" width="18.85546875" style="7" bestFit="1" customWidth="1"/>
    <col min="8" max="8" width="2.28515625" style="7" customWidth="1"/>
    <col min="9" max="9" width="3" style="7" customWidth="1"/>
    <col min="10" max="10" width="2.7109375" style="7" customWidth="1"/>
    <col min="11" max="11" width="2" style="7" bestFit="1" customWidth="1"/>
    <col min="12" max="12" width="9.140625" style="7"/>
    <col min="13" max="13" width="3.42578125" style="7" customWidth="1"/>
    <col min="14" max="14" width="1.85546875" style="7" customWidth="1"/>
    <col min="15" max="15" width="3.7109375" style="7" customWidth="1"/>
    <col min="16" max="16" width="45.140625" style="7" customWidth="1"/>
    <col min="17" max="17" width="30.7109375" style="7" customWidth="1"/>
    <col min="18" max="18" width="20.42578125" style="7" customWidth="1"/>
    <col min="19" max="19" width="9.85546875" style="7" customWidth="1"/>
    <col min="20" max="20" width="9.140625" style="7"/>
    <col min="21" max="21" width="17.5703125" style="7" bestFit="1" customWidth="1"/>
    <col min="22" max="22" width="2.42578125" style="7" customWidth="1"/>
    <col min="23" max="23" width="9.140625" style="7"/>
    <col min="24" max="24" width="7.28515625" style="7" customWidth="1"/>
    <col min="25" max="26" width="7.42578125" style="7" customWidth="1"/>
    <col min="27" max="27" width="9.140625" style="7"/>
    <col min="28" max="28" width="7.7109375" style="7" customWidth="1"/>
    <col min="29" max="29" width="13.42578125" style="7" bestFit="1" customWidth="1"/>
    <col min="30" max="30" width="13.140625" style="7" bestFit="1" customWidth="1"/>
    <col min="31" max="31" width="9.140625" style="7"/>
    <col min="32" max="32" width="13.5703125" style="7" bestFit="1" customWidth="1"/>
    <col min="33" max="16384" width="9.140625" style="7"/>
  </cols>
  <sheetData>
    <row r="1" spans="1:34" ht="26.25" x14ac:dyDescent="0.4">
      <c r="E1" s="15" t="s">
        <v>90</v>
      </c>
    </row>
    <row r="2" spans="1:34" x14ac:dyDescent="0.25">
      <c r="C2" s="8" t="s">
        <v>0</v>
      </c>
      <c r="G2" s="8" t="s">
        <v>1</v>
      </c>
    </row>
    <row r="4" spans="1:34" x14ac:dyDescent="0.25">
      <c r="C4" s="12" t="s">
        <v>148</v>
      </c>
      <c r="G4" s="12" t="s">
        <v>130</v>
      </c>
    </row>
    <row r="5" spans="1:34" x14ac:dyDescent="0.25">
      <c r="C5" s="12" t="s">
        <v>149</v>
      </c>
      <c r="G5" s="12" t="s">
        <v>158</v>
      </c>
    </row>
    <row r="6" spans="1:34" x14ac:dyDescent="0.25">
      <c r="C6" s="12" t="s">
        <v>155</v>
      </c>
      <c r="G6" s="12" t="s">
        <v>156</v>
      </c>
    </row>
    <row r="7" spans="1:34" x14ac:dyDescent="0.25">
      <c r="C7" s="12" t="s">
        <v>157</v>
      </c>
      <c r="G7" s="12" t="s">
        <v>143</v>
      </c>
    </row>
    <row r="9" spans="1:34" x14ac:dyDescent="0.25">
      <c r="A9" s="8" t="s">
        <v>2</v>
      </c>
      <c r="I9" s="8" t="s">
        <v>10</v>
      </c>
      <c r="M9" s="8" t="s">
        <v>11</v>
      </c>
      <c r="W9" s="7" t="s">
        <v>12</v>
      </c>
      <c r="X9" s="7" t="s">
        <v>13</v>
      </c>
      <c r="Y9" s="7" t="s">
        <v>36</v>
      </c>
      <c r="Z9" s="7" t="s">
        <v>37</v>
      </c>
      <c r="AA9" s="7" t="s">
        <v>14</v>
      </c>
      <c r="AB9" s="7" t="s">
        <v>11</v>
      </c>
      <c r="AC9" s="7" t="s">
        <v>15</v>
      </c>
      <c r="AD9" s="7" t="s">
        <v>16</v>
      </c>
      <c r="AF9" s="7" t="s">
        <v>18</v>
      </c>
      <c r="AG9" s="7" t="s">
        <v>19</v>
      </c>
    </row>
    <row r="11" spans="1:34" x14ac:dyDescent="0.25">
      <c r="A11" s="11" t="s">
        <v>50</v>
      </c>
      <c r="B11" s="7" t="s">
        <v>121</v>
      </c>
      <c r="C11" s="7" t="str">
        <f>C4</f>
        <v xml:space="preserve">KVVE Massemen </v>
      </c>
      <c r="E11" s="7" t="s">
        <v>3</v>
      </c>
      <c r="G11" s="7" t="str">
        <f>C7</f>
        <v>E. Mazenzele Opwijk</v>
      </c>
      <c r="I11" s="12"/>
      <c r="K11" s="12"/>
      <c r="M11" s="13"/>
      <c r="O11" s="13"/>
      <c r="P11" s="7" t="str">
        <f>IF(COUNT(I11:K11)=3,1,"")</f>
        <v/>
      </c>
      <c r="U11" s="7" t="str">
        <f>C4</f>
        <v xml:space="preserve">KVVE Massemen </v>
      </c>
      <c r="W11" s="13">
        <f>COUNTIF(C11:C24,C4) + COUNTIF(G11:G24,C4)</f>
        <v>3</v>
      </c>
      <c r="X11" s="13">
        <f>COUNTIFS(C11:C24,C4,M11:M24,3) + COUNTIFS(G11:G24,C4,O11:O24,3)</f>
        <v>0</v>
      </c>
      <c r="Y11" s="13">
        <f>COUNTIFS(C11:C24,C4,M11:M24,1) + COUNTIFS(G11:G24,C4,O11:O24,1)</f>
        <v>0</v>
      </c>
      <c r="Z11" s="13">
        <f>COUNTIFS(C11:C24,C4,M11:M24,2) + COUNTIFS(G11:G24,C4,O11:O24,2)</f>
        <v>0</v>
      </c>
      <c r="AA11" s="13">
        <f>COUNTIFS(C11:C24,C4,M11:M24,0) + COUNTIFS(G11:G24,C4,O11:O24,0)</f>
        <v>0</v>
      </c>
      <c r="AB11" s="13">
        <f>X11*3+Y11+(Z11*2)</f>
        <v>0</v>
      </c>
      <c r="AC11" s="13">
        <f>SUMIF(C11:C24,C4,I11:I24) + SUMIF(G11:G24,C4,K11:K24)</f>
        <v>0</v>
      </c>
      <c r="AD11" s="13">
        <f>SUMIF(C11:C24,C4,K11:K24) + SUMIF(G11:G24,C4,I11:I24)</f>
        <v>0</v>
      </c>
      <c r="AF11" s="7">
        <f>RANK(AG11,AG11:AG14,0)</f>
        <v>1</v>
      </c>
      <c r="AG11" s="13">
        <f>AB11+(X11/100)+(AC11/10000)+((AC11-AD11)/1000000)</f>
        <v>0</v>
      </c>
      <c r="AH11" s="13" t="str">
        <f>C4</f>
        <v xml:space="preserve">KVVE Massemen </v>
      </c>
    </row>
    <row r="12" spans="1:34" x14ac:dyDescent="0.25">
      <c r="A12" s="11" t="s">
        <v>50</v>
      </c>
      <c r="B12" s="7" t="s">
        <v>150</v>
      </c>
      <c r="C12" s="7" t="str">
        <f>C5</f>
        <v>Kluisbergen Sportief</v>
      </c>
      <c r="E12" s="7" t="s">
        <v>3</v>
      </c>
      <c r="G12" s="7" t="str">
        <f>C6</f>
        <v>KFCE Belzele</v>
      </c>
      <c r="I12" s="12"/>
      <c r="K12" s="12"/>
      <c r="M12" s="13"/>
      <c r="O12" s="13"/>
      <c r="P12" s="7" t="str">
        <f>IF(COUNT(I12:K12)=3,1,"")</f>
        <v/>
      </c>
      <c r="U12" s="7" t="str">
        <f>C5</f>
        <v>Kluisbergen Sportief</v>
      </c>
      <c r="W12" s="13">
        <f>COUNTIF(C11:C24,C5) + COUNTIF(G11:G24,C5)</f>
        <v>3</v>
      </c>
      <c r="X12" s="13">
        <f>COUNTIFS(C11:C24,C5,M11:M24,3) + COUNTIFS(G11:G24,C5,O11:O24,3)</f>
        <v>0</v>
      </c>
      <c r="Y12" s="13">
        <f>COUNTIFS(C11:C24,C5,M11:M24,1) + COUNTIFS(G11:G24,C5,O11:O24,1)</f>
        <v>0</v>
      </c>
      <c r="Z12" s="13">
        <f>COUNTIFS(C11:C24,C5,M11:M24,2) + COUNTIFS(G11:G24,C5,O11:O24,2)</f>
        <v>0</v>
      </c>
      <c r="AA12" s="13">
        <f>COUNTIFS(C11:C24,C5,M11:M24,0) + COUNTIFS(G11:G24,C5,O11:O24,0)</f>
        <v>0</v>
      </c>
      <c r="AB12" s="13">
        <f>X12*3+Y12+(Z12*2)</f>
        <v>0</v>
      </c>
      <c r="AC12" s="13">
        <f>SUMIF(C11:C24,C5,I11:I24) + SUMIF(G11:G24,C5,K11:K24)</f>
        <v>0</v>
      </c>
      <c r="AD12" s="13">
        <f>SUMIF(C11:C24,C5,K11:K24) + SUMIF(G11:G24,C5,I11:I24)</f>
        <v>0</v>
      </c>
      <c r="AF12" s="7">
        <f>RANK(AG12,AG11:AG14,0)</f>
        <v>1</v>
      </c>
      <c r="AG12" s="13">
        <f t="shared" ref="AG12:AG19" si="0">AB12+(X12/100)+(AC12/10000)+((AC12-AD12)/1000000)</f>
        <v>0</v>
      </c>
      <c r="AH12" s="13" t="str">
        <f>C5</f>
        <v>Kluisbergen Sportief</v>
      </c>
    </row>
    <row r="13" spans="1:34" x14ac:dyDescent="0.25">
      <c r="A13" s="11" t="s">
        <v>151</v>
      </c>
      <c r="B13" s="7" t="s">
        <v>121</v>
      </c>
      <c r="C13" s="7" t="str">
        <f>G4</f>
        <v>RFC Wetteren</v>
      </c>
      <c r="E13" s="7" t="s">
        <v>3</v>
      </c>
      <c r="G13" s="7" t="str">
        <f>G7</f>
        <v>FCE Kuurne</v>
      </c>
      <c r="I13" s="12"/>
      <c r="K13" s="12"/>
      <c r="M13" s="13"/>
      <c r="O13" s="13"/>
      <c r="P13" s="7" t="str">
        <f>IF(COUNT(I13:K13)=3,1,"")</f>
        <v/>
      </c>
      <c r="U13" s="7" t="str">
        <f>C6</f>
        <v>KFCE Belzele</v>
      </c>
      <c r="W13" s="13">
        <f>COUNTIF(C11:C24,C6) + COUNTIF(G11:G24,C6)</f>
        <v>3</v>
      </c>
      <c r="X13" s="13">
        <f>COUNTIFS(C11:C24,C6,M11:M24,3) + COUNTIFS(G11:G24,C6,O11:O24,3)</f>
        <v>0</v>
      </c>
      <c r="Y13" s="13">
        <f>COUNTIFS(C11:C24,C6,M11:M24,1) + COUNTIFS(G11:G24,C6,O11:O24,1)</f>
        <v>0</v>
      </c>
      <c r="Z13" s="13">
        <f>COUNTIFS(C11:C24,C6,M11:M24,2) + COUNTIFS(G11:G24,C6,O11:O24,2)</f>
        <v>0</v>
      </c>
      <c r="AA13" s="13">
        <f>COUNTIFS(C11:C24,C6,M11:M24,0) + COUNTIFS(G11:G24,C6,O11:O24,0)</f>
        <v>0</v>
      </c>
      <c r="AB13" s="13">
        <f>X13*3+Y13+(Z13*2)</f>
        <v>0</v>
      </c>
      <c r="AC13" s="13">
        <f>SUMIF(C11:C24,C6,I11:I24) + SUMIF(G11:G24,C6,K11:K24)</f>
        <v>0</v>
      </c>
      <c r="AD13" s="13">
        <f>SUMIF(C11:C24,C6,K11:K24) + SUMIF(G11:G24,C6,I11:I24)</f>
        <v>0</v>
      </c>
      <c r="AF13" s="7">
        <f>RANK(AG13,AG11:AG14,0)</f>
        <v>1</v>
      </c>
      <c r="AG13" s="13">
        <f t="shared" si="0"/>
        <v>0</v>
      </c>
      <c r="AH13" s="13" t="str">
        <f>C6</f>
        <v>KFCE Belzele</v>
      </c>
    </row>
    <row r="14" spans="1:34" x14ac:dyDescent="0.25">
      <c r="A14" s="11" t="s">
        <v>151</v>
      </c>
      <c r="B14" s="7" t="s">
        <v>150</v>
      </c>
      <c r="C14" s="7" t="str">
        <f>G5</f>
        <v>FC Daknam</v>
      </c>
      <c r="E14" s="7" t="s">
        <v>3</v>
      </c>
      <c r="G14" s="7" t="str">
        <f>G6</f>
        <v>KSK Erembodegem</v>
      </c>
      <c r="I14" s="12"/>
      <c r="K14" s="12"/>
      <c r="M14" s="13"/>
      <c r="O14" s="13"/>
      <c r="P14" s="7" t="str">
        <f>IF(COUNT(I14:K14)=3,1,"")</f>
        <v/>
      </c>
      <c r="U14" s="7" t="str">
        <f>C7</f>
        <v>E. Mazenzele Opwijk</v>
      </c>
      <c r="W14" s="13">
        <f>COUNTIF(C11:C24,C7) + COUNTIF(G11:G24,C7)</f>
        <v>3</v>
      </c>
      <c r="X14" s="13">
        <f>COUNTIFS(C11:C24,C7,M11:M24,3) + COUNTIFS(G11:G24,C7,O11:O24,3)</f>
        <v>0</v>
      </c>
      <c r="Y14" s="13">
        <f>COUNTIFS(C11:C24,C7,M11:M24,1) + COUNTIFS(G11:G24,C7,O11:O24,1)</f>
        <v>0</v>
      </c>
      <c r="Z14" s="13">
        <f>COUNTIFS(C11:C24,C7,M11:M24,2) + COUNTIFS(G11:G24,C7,O11:O24,2)</f>
        <v>0</v>
      </c>
      <c r="AA14" s="13">
        <f>COUNTIFS(C11:C24,C7,M11:M24,0) + COUNTIFS(G11:G24,C7,O11:O24,0)</f>
        <v>0</v>
      </c>
      <c r="AB14" s="13">
        <f>X14*3+Y14+(Z14*2)</f>
        <v>0</v>
      </c>
      <c r="AC14" s="13">
        <f>SUMIF(C11:C24,C7,I11:I24) + SUMIF(G11:G24,C7,K11:K24)</f>
        <v>0</v>
      </c>
      <c r="AD14" s="13">
        <f>SUMIF(C11:C24,C7,K11:K24) + SUMIF(G11:G24,C7,I11:I24)</f>
        <v>0</v>
      </c>
      <c r="AF14" s="7">
        <f>RANK(AG14,AG11:AG14,0)</f>
        <v>1</v>
      </c>
      <c r="AG14" s="13">
        <f t="shared" si="0"/>
        <v>0</v>
      </c>
      <c r="AH14" s="13" t="str">
        <f>C7</f>
        <v>E. Mazenzele Opwijk</v>
      </c>
    </row>
    <row r="16" spans="1:34" x14ac:dyDescent="0.25">
      <c r="A16" s="11" t="s">
        <v>52</v>
      </c>
      <c r="B16" s="7" t="s">
        <v>121</v>
      </c>
      <c r="C16" s="7" t="str">
        <f>C7</f>
        <v>E. Mazenzele Opwijk</v>
      </c>
      <c r="E16" s="7" t="s">
        <v>3</v>
      </c>
      <c r="G16" s="7" t="str">
        <f>C6</f>
        <v>KFCE Belzele</v>
      </c>
      <c r="I16" s="12"/>
      <c r="K16" s="12"/>
      <c r="M16" s="13"/>
      <c r="O16" s="13"/>
      <c r="P16" s="7" t="str">
        <f>IF(COUNT(I16:K16)=3,1,"")</f>
        <v/>
      </c>
      <c r="U16" s="7" t="str">
        <f>G4</f>
        <v>RFC Wetteren</v>
      </c>
      <c r="W16" s="13">
        <f>COUNTIF(C11:C24,G4) + COUNTIF(G11:G24,G4)</f>
        <v>3</v>
      </c>
      <c r="X16" s="13">
        <f>COUNTIFS(C11:C24,G4,M11:M24,3) + COUNTIFS(G11:G24,G4,O11:O24,3)</f>
        <v>0</v>
      </c>
      <c r="Y16" s="13">
        <f>COUNTIFS(C11:C24,G4,M11:M24,1) + COUNTIFS(G11:G24,G4,O11:O24,1)</f>
        <v>0</v>
      </c>
      <c r="Z16" s="13">
        <f>COUNTIFS(C11:C24,G4,M11:M24,2) + COUNTIFS(G11:G24,G4,O11:O24,2)</f>
        <v>0</v>
      </c>
      <c r="AA16" s="13">
        <f>COUNTIFS(C11:C24,G4,M11:M24,0) + COUNTIFS(G11:G24,G4,O11:O24,0)</f>
        <v>0</v>
      </c>
      <c r="AB16" s="13">
        <f>X16*3+Y16+(Z16*2)</f>
        <v>0</v>
      </c>
      <c r="AC16" s="13">
        <f>SUMIF(C11:C24,G4,I11:I24) + SUMIF(G11:G24,G4,K11:K24)</f>
        <v>0</v>
      </c>
      <c r="AD16" s="13">
        <f>SUMIF(C11:C24,G4,K11:K24) + SUMIF(G11:G24,G4,I11:I24)</f>
        <v>0</v>
      </c>
      <c r="AF16" s="7">
        <f>RANK(AG16,AG16:AG19,0)</f>
        <v>1</v>
      </c>
      <c r="AG16" s="13">
        <f t="shared" si="0"/>
        <v>0</v>
      </c>
      <c r="AH16" s="13" t="str">
        <f>G4</f>
        <v>RFC Wetteren</v>
      </c>
    </row>
    <row r="17" spans="1:34" x14ac:dyDescent="0.25">
      <c r="A17" s="11" t="s">
        <v>52</v>
      </c>
      <c r="B17" s="7" t="s">
        <v>150</v>
      </c>
      <c r="C17" s="7" t="str">
        <f>C5</f>
        <v>Kluisbergen Sportief</v>
      </c>
      <c r="E17" s="7" t="s">
        <v>3</v>
      </c>
      <c r="G17" s="7" t="str">
        <f>C4</f>
        <v xml:space="preserve">KVVE Massemen </v>
      </c>
      <c r="I17" s="12"/>
      <c r="K17" s="12"/>
      <c r="M17" s="13"/>
      <c r="O17" s="13"/>
      <c r="P17" s="7" t="str">
        <f>IF(COUNT(I17:K17)=3,1,"")</f>
        <v/>
      </c>
      <c r="U17" s="7" t="str">
        <f>G5</f>
        <v>FC Daknam</v>
      </c>
      <c r="W17" s="13">
        <f>COUNTIF(C11:C24,G5) + COUNTIF(G11:G24,G5)</f>
        <v>3</v>
      </c>
      <c r="X17" s="13">
        <f>COUNTIFS(C11:C24,G5,M11:M24,3) + COUNTIFS(G11:G24,G5,O11:O24,3)</f>
        <v>0</v>
      </c>
      <c r="Y17" s="13">
        <f>COUNTIFS(C11:C24,G5,M11:M24,1) + COUNTIFS(G11:G24,G5,O11:O24,1)</f>
        <v>0</v>
      </c>
      <c r="Z17" s="13">
        <f>COUNTIFS(C11:C24,G5,M11:M24,2) + COUNTIFS(G11:G24,G5,O11:O24,2)</f>
        <v>0</v>
      </c>
      <c r="AA17" s="13">
        <f>COUNTIFS(C11:C24,G5,M11:M24,0) + COUNTIFS(G11:G24,G5,O11:O24,0)</f>
        <v>0</v>
      </c>
      <c r="AB17" s="13">
        <f>X17*3+Y17+(Z17*2)</f>
        <v>0</v>
      </c>
      <c r="AC17" s="13">
        <f>SUMIF(C11:C24,G5,I11:I24) + SUMIF(G11:G24,G5,K11:K24)</f>
        <v>0</v>
      </c>
      <c r="AD17" s="13">
        <f>SUMIF(C11:C24,G5,K11:K24) + SUMIF(G11:G24,G5,I11:I24)</f>
        <v>0</v>
      </c>
      <c r="AF17" s="7">
        <f>RANK(AG17,AG16:AG19,0)</f>
        <v>1</v>
      </c>
      <c r="AG17" s="13">
        <f t="shared" si="0"/>
        <v>0</v>
      </c>
      <c r="AH17" s="13" t="str">
        <f>G5</f>
        <v>FC Daknam</v>
      </c>
    </row>
    <row r="18" spans="1:34" x14ac:dyDescent="0.25">
      <c r="A18" s="11" t="s">
        <v>152</v>
      </c>
      <c r="B18" s="7" t="s">
        <v>121</v>
      </c>
      <c r="C18" s="7" t="str">
        <f>G7</f>
        <v>FCE Kuurne</v>
      </c>
      <c r="E18" s="7" t="s">
        <v>3</v>
      </c>
      <c r="G18" s="7" t="str">
        <f>G6</f>
        <v>KSK Erembodegem</v>
      </c>
      <c r="I18" s="12"/>
      <c r="K18" s="12"/>
      <c r="M18" s="13"/>
      <c r="O18" s="13"/>
      <c r="P18" s="7" t="str">
        <f>IF(COUNT(I18:K18)=3,1,"")</f>
        <v/>
      </c>
      <c r="U18" s="7" t="str">
        <f>G6</f>
        <v>KSK Erembodegem</v>
      </c>
      <c r="W18" s="13">
        <f>COUNTIF(C11:C24,G6) + COUNTIF(G11:G24,G6)</f>
        <v>3</v>
      </c>
      <c r="X18" s="13">
        <f>COUNTIFS(C11:C24,G6,M11:M24,3) + COUNTIFS(G11:G24,G6,O11:O24,3)</f>
        <v>0</v>
      </c>
      <c r="Y18" s="13">
        <f>COUNTIFS(C11:C24,G6,M11:M24,1) + COUNTIFS(G11:G24,G6,O11:O24,1)</f>
        <v>0</v>
      </c>
      <c r="Z18" s="13">
        <f>COUNTIFS(C11:C24,G6,M11:M24,2) + COUNTIFS(G11:G24,G6,O11:O24,2)</f>
        <v>0</v>
      </c>
      <c r="AA18" s="13">
        <f>COUNTIFS(C11:C24,G6,M11:M24,0) + COUNTIFS(G11:G24,G6,O11:O24,0)</f>
        <v>0</v>
      </c>
      <c r="AB18" s="13">
        <f>X18*3+Y18+(Z18*2)</f>
        <v>0</v>
      </c>
      <c r="AC18" s="13">
        <f>SUMIF(C11:C24,G6,I11:I24) + SUMIF(G11:G24,G6,K11:K24)</f>
        <v>0</v>
      </c>
      <c r="AD18" s="13">
        <f>SUMIF(C11:C24,G6,K11:K24) + SUMIF(G11:G24,G6,I11:I24)</f>
        <v>0</v>
      </c>
      <c r="AF18" s="7">
        <f>RANK(AG18,AG16:AG19,0)</f>
        <v>1</v>
      </c>
      <c r="AG18" s="13">
        <f t="shared" si="0"/>
        <v>0</v>
      </c>
      <c r="AH18" s="13" t="str">
        <f>G6</f>
        <v>KSK Erembodegem</v>
      </c>
    </row>
    <row r="19" spans="1:34" x14ac:dyDescent="0.25">
      <c r="A19" s="11" t="s">
        <v>152</v>
      </c>
      <c r="B19" s="7" t="s">
        <v>150</v>
      </c>
      <c r="C19" s="7" t="str">
        <f>G5</f>
        <v>FC Daknam</v>
      </c>
      <c r="E19" s="7" t="s">
        <v>3</v>
      </c>
      <c r="G19" s="7" t="str">
        <f>G4</f>
        <v>RFC Wetteren</v>
      </c>
      <c r="I19" s="12"/>
      <c r="K19" s="12"/>
      <c r="M19" s="13"/>
      <c r="O19" s="13"/>
      <c r="P19" s="7" t="str">
        <f>IF(COUNT(I19:K19)=3,1,"")</f>
        <v/>
      </c>
      <c r="U19" s="7" t="str">
        <f>G7</f>
        <v>FCE Kuurne</v>
      </c>
      <c r="W19" s="13">
        <f>COUNTIF(C11:C24,G7) + COUNTIF(G11:G24,G7)</f>
        <v>3</v>
      </c>
      <c r="X19" s="13">
        <f>COUNTIFS(C11:C24,G7,M11:M24,3) + COUNTIFS(G11:G24,G7,O11:O24,3)</f>
        <v>0</v>
      </c>
      <c r="Y19" s="13">
        <f>COUNTIFS(C11:C24,G7,M11:M24,1) + COUNTIFS(G11:G24,G7,O11:O24,1)</f>
        <v>0</v>
      </c>
      <c r="Z19" s="13">
        <f>COUNTIFS(C11:C24,G7,M11:M24,2) + COUNTIFS(G11:G24,G7,O11:O24,2)</f>
        <v>0</v>
      </c>
      <c r="AA19" s="13">
        <f>COUNTIFS(C11:C24,G7,M11:M24,0) + COUNTIFS(G11:G24,G7,O11:O24,0)</f>
        <v>0</v>
      </c>
      <c r="AB19" s="13">
        <f>X19*3+Y19+(Z19*2)</f>
        <v>0</v>
      </c>
      <c r="AC19" s="13">
        <f>SUMIF(C11:C24,G7,I11:I24) + SUMIF(G11:G24,G7,K11:K24)</f>
        <v>0</v>
      </c>
      <c r="AD19" s="13">
        <f>SUMIF(C11:C24,G7,K11:K24) + SUMIF(G11:G24,G7,I11:I24)</f>
        <v>0</v>
      </c>
      <c r="AF19" s="7">
        <f>RANK(AG19,AG16:AG19,0)</f>
        <v>1</v>
      </c>
      <c r="AG19" s="13">
        <f t="shared" si="0"/>
        <v>0</v>
      </c>
      <c r="AH19" s="13" t="str">
        <f>G7</f>
        <v>FCE Kuurne</v>
      </c>
    </row>
    <row r="21" spans="1:34" x14ac:dyDescent="0.25">
      <c r="A21" s="11" t="s">
        <v>67</v>
      </c>
      <c r="B21" s="7" t="s">
        <v>121</v>
      </c>
      <c r="C21" s="7" t="str">
        <f>C6</f>
        <v>KFCE Belzele</v>
      </c>
      <c r="E21" s="7" t="s">
        <v>3</v>
      </c>
      <c r="G21" s="7" t="str">
        <f>C4</f>
        <v xml:space="preserve">KVVE Massemen </v>
      </c>
      <c r="I21" s="12"/>
      <c r="K21" s="12"/>
      <c r="M21" s="13"/>
      <c r="O21" s="13"/>
    </row>
    <row r="22" spans="1:34" x14ac:dyDescent="0.25">
      <c r="A22" s="11" t="s">
        <v>67</v>
      </c>
      <c r="B22" s="7" t="s">
        <v>150</v>
      </c>
      <c r="C22" s="7" t="str">
        <f>C7</f>
        <v>E. Mazenzele Opwijk</v>
      </c>
      <c r="E22" s="7" t="s">
        <v>3</v>
      </c>
      <c r="G22" s="7" t="str">
        <f>C5</f>
        <v>Kluisbergen Sportief</v>
      </c>
      <c r="I22" s="12"/>
      <c r="K22" s="12"/>
      <c r="M22" s="13"/>
      <c r="O22" s="13"/>
      <c r="U22" s="7" t="s">
        <v>17</v>
      </c>
    </row>
    <row r="23" spans="1:34" x14ac:dyDescent="0.25">
      <c r="A23" s="11" t="s">
        <v>153</v>
      </c>
      <c r="B23" s="7" t="s">
        <v>121</v>
      </c>
      <c r="C23" s="7" t="str">
        <f>G6</f>
        <v>KSK Erembodegem</v>
      </c>
      <c r="E23" s="7" t="s">
        <v>3</v>
      </c>
      <c r="G23" s="7" t="str">
        <f>G4</f>
        <v>RFC Wetteren</v>
      </c>
      <c r="I23" s="12"/>
      <c r="K23" s="12"/>
      <c r="M23" s="13"/>
      <c r="O23" s="13"/>
      <c r="U23" s="7" t="s">
        <v>38</v>
      </c>
    </row>
    <row r="24" spans="1:34" x14ac:dyDescent="0.25">
      <c r="A24" s="11" t="s">
        <v>153</v>
      </c>
      <c r="B24" s="7" t="s">
        <v>150</v>
      </c>
      <c r="C24" s="7" t="str">
        <f>G7</f>
        <v>FCE Kuurne</v>
      </c>
      <c r="E24" s="7" t="s">
        <v>3</v>
      </c>
      <c r="G24" s="7" t="str">
        <f>G5</f>
        <v>FC Daknam</v>
      </c>
      <c r="I24" s="12"/>
      <c r="K24" s="12"/>
      <c r="M24" s="13"/>
      <c r="O24" s="13"/>
      <c r="U24" s="7" t="s">
        <v>34</v>
      </c>
    </row>
    <row r="25" spans="1:34" x14ac:dyDescent="0.25">
      <c r="U25" s="7" t="s">
        <v>20</v>
      </c>
    </row>
    <row r="26" spans="1:34" x14ac:dyDescent="0.25">
      <c r="A26" s="8" t="s">
        <v>8</v>
      </c>
      <c r="G26" s="8" t="s">
        <v>9</v>
      </c>
      <c r="U26" s="7" t="s">
        <v>35</v>
      </c>
    </row>
    <row r="28" spans="1:34" x14ac:dyDescent="0.25">
      <c r="A28" s="7">
        <v>1</v>
      </c>
      <c r="B28" s="13"/>
      <c r="F28" s="7">
        <v>1</v>
      </c>
      <c r="G28" s="13" t="str">
        <f>IF(I11="","",VLOOKUP(F28,AF16:AH19,3,0))</f>
        <v/>
      </c>
    </row>
    <row r="29" spans="1:34" x14ac:dyDescent="0.25">
      <c r="A29" s="7">
        <v>2</v>
      </c>
      <c r="B29" s="13"/>
      <c r="F29" s="7">
        <v>2</v>
      </c>
      <c r="G29" s="13" t="str">
        <f>IF(I11="","",VLOOKUP(F29,AF16:AH19,3,0))</f>
        <v/>
      </c>
    </row>
    <row r="30" spans="1:34" x14ac:dyDescent="0.25">
      <c r="A30" s="7">
        <v>3</v>
      </c>
      <c r="B30" s="13"/>
      <c r="F30" s="7">
        <v>3</v>
      </c>
      <c r="G30" s="13" t="str">
        <f>IF(I11="","",VLOOKUP(F30,AF16:AH19,3,0))</f>
        <v/>
      </c>
    </row>
    <row r="31" spans="1:34" x14ac:dyDescent="0.25">
      <c r="A31" s="7">
        <v>4</v>
      </c>
      <c r="B31" s="13"/>
      <c r="F31" s="7">
        <v>4</v>
      </c>
      <c r="G31" s="13" t="str">
        <f>IF(I11="","",VLOOKUP(F31,AF16:AH19,3,0))</f>
        <v/>
      </c>
    </row>
    <row r="33" spans="1:15" x14ac:dyDescent="0.25">
      <c r="A33" s="8" t="s">
        <v>21</v>
      </c>
      <c r="I33" s="8" t="s">
        <v>10</v>
      </c>
      <c r="M33" s="8" t="s">
        <v>23</v>
      </c>
    </row>
    <row r="35" spans="1:15" x14ac:dyDescent="0.25">
      <c r="A35" s="11" t="s">
        <v>55</v>
      </c>
      <c r="B35" s="7" t="s">
        <v>150</v>
      </c>
      <c r="E35" s="7" t="s">
        <v>3</v>
      </c>
      <c r="G35" s="7" t="str">
        <f>G31</f>
        <v/>
      </c>
      <c r="I35" s="12"/>
      <c r="K35" s="12"/>
      <c r="M35" s="12"/>
      <c r="O35" s="12"/>
    </row>
    <row r="36" spans="1:15" x14ac:dyDescent="0.25">
      <c r="A36" s="11" t="s">
        <v>55</v>
      </c>
      <c r="B36" s="7" t="s">
        <v>121</v>
      </c>
      <c r="E36" s="7" t="s">
        <v>3</v>
      </c>
      <c r="G36" s="7" t="str">
        <f>G30</f>
        <v/>
      </c>
      <c r="I36" s="12"/>
      <c r="K36" s="12"/>
      <c r="M36" s="12"/>
      <c r="O36" s="12"/>
    </row>
    <row r="37" spans="1:15" x14ac:dyDescent="0.25">
      <c r="A37" s="11" t="s">
        <v>154</v>
      </c>
      <c r="B37" s="7" t="s">
        <v>150</v>
      </c>
      <c r="E37" s="7" t="s">
        <v>3</v>
      </c>
      <c r="G37" s="7" t="str">
        <f>G29</f>
        <v/>
      </c>
      <c r="I37" s="12"/>
      <c r="K37" s="12"/>
      <c r="M37" s="12"/>
      <c r="O37" s="12"/>
    </row>
    <row r="38" spans="1:15" x14ac:dyDescent="0.25">
      <c r="A38" s="11" t="s">
        <v>154</v>
      </c>
      <c r="B38" s="7" t="s">
        <v>121</v>
      </c>
      <c r="E38" s="7" t="s">
        <v>3</v>
      </c>
      <c r="G38" s="7" t="str">
        <f>G28</f>
        <v/>
      </c>
      <c r="I38" s="12"/>
      <c r="K38" s="12"/>
      <c r="M38" s="12"/>
      <c r="O38" s="12"/>
    </row>
    <row r="40" spans="1:15" ht="18.75" x14ac:dyDescent="0.3">
      <c r="A40" s="10" t="s">
        <v>22</v>
      </c>
    </row>
    <row r="42" spans="1:15" ht="18.75" x14ac:dyDescent="0.3">
      <c r="A42" s="9">
        <v>1</v>
      </c>
      <c r="B42" s="14" t="str">
        <f>IF(I38="","",IF(I38&gt;K38, C38,IF(I38&lt;K38,G38,IF(M38&gt;O38,C38,G38))))</f>
        <v/>
      </c>
    </row>
    <row r="43" spans="1:15" ht="18.75" x14ac:dyDescent="0.3">
      <c r="A43" s="9"/>
    </row>
    <row r="44" spans="1:15" ht="18.75" x14ac:dyDescent="0.3">
      <c r="A44" s="9">
        <v>2</v>
      </c>
      <c r="B44" s="14"/>
    </row>
    <row r="45" spans="1:15" ht="18.75" x14ac:dyDescent="0.3">
      <c r="A45" s="9"/>
      <c r="B45" s="9"/>
    </row>
    <row r="46" spans="1:15" ht="18.75" x14ac:dyDescent="0.3">
      <c r="A46" s="9">
        <v>3</v>
      </c>
      <c r="B46" s="14" t="str">
        <f>IF(I37="","",IF(I37&gt;K37, C37,IF(I37&lt;K37,G37,IF(M37&gt;O37,C37,G37))))</f>
        <v/>
      </c>
    </row>
    <row r="47" spans="1:15" ht="18.75" x14ac:dyDescent="0.3">
      <c r="A47" s="9"/>
      <c r="B47" s="9"/>
    </row>
    <row r="48" spans="1:15" ht="18.75" x14ac:dyDescent="0.3">
      <c r="A48" s="9">
        <v>4</v>
      </c>
      <c r="B48" s="14" t="str">
        <f>IF(I37="","",IF(I37&gt;K37,G37,IF(I37&lt;K37,C37,IF(I37&gt;O37,G37,C37))))</f>
        <v/>
      </c>
    </row>
    <row r="49" spans="1:2" ht="18.75" x14ac:dyDescent="0.3">
      <c r="A49" s="9"/>
      <c r="B49" s="9"/>
    </row>
    <row r="50" spans="1:2" ht="18.75" x14ac:dyDescent="0.3">
      <c r="A50" s="9">
        <v>5</v>
      </c>
      <c r="B50" s="14" t="str">
        <f>IF(I36="","",IF(I36&gt;K36, C36,IF(I36&lt;K36,G36,IF(M36&gt;O36,C36,G36))))</f>
        <v/>
      </c>
    </row>
    <row r="51" spans="1:2" ht="18.75" x14ac:dyDescent="0.3">
      <c r="A51" s="9"/>
      <c r="B51" s="9"/>
    </row>
    <row r="52" spans="1:2" ht="18.75" x14ac:dyDescent="0.3">
      <c r="A52" s="9">
        <v>6</v>
      </c>
      <c r="B52" s="14" t="str">
        <f>IF(I36="","",IF(I36&gt;K36,G36,IF(I36&lt;K36,C36,IF(I36&gt;O36,G36,C36))))</f>
        <v/>
      </c>
    </row>
    <row r="53" spans="1:2" ht="18.75" x14ac:dyDescent="0.3">
      <c r="A53" s="9"/>
      <c r="B53" s="9"/>
    </row>
    <row r="54" spans="1:2" ht="18.75" x14ac:dyDescent="0.3">
      <c r="A54" s="9">
        <v>7</v>
      </c>
      <c r="B54" s="14" t="str">
        <f>IF(I35="","",IF(I35&gt;K35, C35,IF(I35&lt;K35,G35,IF(M35&gt;O35,C35,G35))))</f>
        <v/>
      </c>
    </row>
    <row r="55" spans="1:2" ht="18.75" x14ac:dyDescent="0.3">
      <c r="A55" s="9"/>
      <c r="B55" s="9"/>
    </row>
    <row r="56" spans="1:2" ht="18.75" x14ac:dyDescent="0.3">
      <c r="A56" s="9">
        <v>8</v>
      </c>
      <c r="B56" s="14" t="str">
        <f>IF(I35="","",IF(I35&gt;K35,G35,IF(I35&lt;K35,C35,IF(M35&gt;O35,G35,C35))))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11</vt:i4>
      </vt:variant>
    </vt:vector>
  </HeadingPairs>
  <TitlesOfParts>
    <vt:vector size="11" baseType="lpstr">
      <vt:lpstr>7mei U7</vt:lpstr>
      <vt:lpstr>7mei U8</vt:lpstr>
      <vt:lpstr>7mei U9</vt:lpstr>
      <vt:lpstr>1mei U10</vt:lpstr>
      <vt:lpstr>5mei U11</vt:lpstr>
      <vt:lpstr>5mei U12</vt:lpstr>
      <vt:lpstr>6mei U13</vt:lpstr>
      <vt:lpstr>30april U15</vt:lpstr>
      <vt:lpstr>30april U17</vt:lpstr>
      <vt:lpstr>5mei U6</vt:lpstr>
      <vt:lpstr>Blad1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Wildero</dc:creator>
  <cp:lastModifiedBy>beheerder</cp:lastModifiedBy>
  <cp:lastPrinted>2013-10-01T13:50:17Z</cp:lastPrinted>
  <dcterms:created xsi:type="dcterms:W3CDTF">2011-05-02T10:38:03Z</dcterms:created>
  <dcterms:modified xsi:type="dcterms:W3CDTF">2016-04-20T07:39:24Z</dcterms:modified>
</cp:coreProperties>
</file>